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3"/>
  </bookViews>
  <sheets>
    <sheet name="BS" sheetId="1" r:id="rId1"/>
    <sheet name="IS" sheetId="2" r:id="rId2"/>
    <sheet name="Equity" sheetId="3" r:id="rId3"/>
    <sheet name="CashFlow" sheetId="4" r:id="rId4"/>
  </sheets>
  <externalReferences>
    <externalReference r:id="rId7"/>
  </externalReferences>
  <definedNames>
    <definedName name="_xlnm.Print_Area" localSheetId="1">'IS'!$A$1:$I$56</definedName>
  </definedNames>
  <calcPr fullCalcOnLoad="1" fullPrecision="0"/>
</workbook>
</file>

<file path=xl/sharedStrings.xml><?xml version="1.0" encoding="utf-8"?>
<sst xmlns="http://schemas.openxmlformats.org/spreadsheetml/2006/main" count="183" uniqueCount="137">
  <si>
    <t>(Unaudited)</t>
  </si>
  <si>
    <t>Quarter</t>
  </si>
  <si>
    <t>RM'000</t>
  </si>
  <si>
    <t>To Date</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</si>
  <si>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</si>
  <si>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</si>
  <si>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</si>
  <si>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</si>
  <si>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</si>
  <si>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</si>
  <si>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</si>
  <si>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</si>
  <si>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</si>
  <si>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</si>
  <si>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</si>
  <si>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</si>
  <si>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</si>
  <si>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</si>
  <si>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Profit before tax</t>
  </si>
  <si>
    <t>Finance cost</t>
  </si>
  <si>
    <t>Profit from operations</t>
  </si>
  <si>
    <t>Other operating income</t>
  </si>
  <si>
    <t>Operating expenses</t>
  </si>
  <si>
    <t>Share premium</t>
  </si>
  <si>
    <t>Share capital</t>
  </si>
  <si>
    <t>Property, plant and equipment</t>
  </si>
  <si>
    <t>Inventories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</si>
  <si>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</si>
  <si>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</si>
  <si>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</si>
  <si>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</si>
  <si>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</si>
  <si>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</si>
  <si>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</si>
  <si>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</si>
  <si>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</si>
  <si>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</si>
  <si>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</si>
  <si>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</si>
  <si>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</si>
  <si>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</si>
  <si>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</si>
  <si>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</si>
  <si>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</si>
  <si>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</si>
  <si>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</si>
  <si>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</si>
  <si>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</si>
  <si>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Repayment of bank borrowings</t>
  </si>
  <si>
    <t>Cash and cash equivalents at beginning</t>
  </si>
  <si>
    <t>Cash and cash equivalents at end</t>
  </si>
  <si>
    <t>Tax recoverable</t>
  </si>
  <si>
    <t>- Pre-acquisition profit</t>
  </si>
  <si>
    <t>Notes:</t>
  </si>
  <si>
    <t>Cumulative</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</si>
  <si>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</si>
  <si>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</si>
  <si>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</si>
  <si>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</si>
  <si>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</si>
  <si>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</si>
  <si>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</si>
  <si>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</si>
  <si>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</si>
  <si>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</si>
  <si>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Amortisation</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</si>
  <si>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</si>
  <si>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</si>
  <si>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</si>
  <si>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</si>
  <si>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</si>
  <si>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</si>
  <si>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EKC - 1</t>
  </si>
  <si>
    <t>EKC - 2</t>
  </si>
  <si>
    <t>EKC -3</t>
  </si>
  <si>
    <t>EKC -4</t>
  </si>
  <si>
    <t>Proceeds from issuance of shares at a premium</t>
  </si>
  <si>
    <t>Payment of hire purchase payables</t>
  </si>
  <si>
    <t>Balance as at 1 January 2005</t>
  </si>
  <si>
    <t>31.12.05</t>
  </si>
  <si>
    <t>Balance as at 1 January 2006</t>
  </si>
  <si>
    <t>The Condensed Consolidated Cash Flow Statement should be read in conjunction with the Annual Financial Statement of Eng Kah Corporation Berhad  for the year ended 31 December 2005 and the accompanying explanatory notes attached to the interim financial statements.</t>
  </si>
  <si>
    <t>The Condensed Consolidated Statement of Changes In Equity should be read in conjunction with the Annual Financial Statements of Eng Kah Corporation Berhad  for the year ended 31 December 2005.</t>
  </si>
  <si>
    <t>Net cash used in financing activities</t>
  </si>
  <si>
    <t>Other reserves</t>
  </si>
  <si>
    <t>Other</t>
  </si>
  <si>
    <t>Reserves</t>
  </si>
  <si>
    <t>Share-base payment under ESOS</t>
  </si>
  <si>
    <t>Net assets per share (RM)</t>
  </si>
  <si>
    <t>Payment of bonus issue expenses</t>
  </si>
  <si>
    <t>Exchange fluctuation reserve</t>
  </si>
  <si>
    <t>Purchase of invesment</t>
  </si>
  <si>
    <t>Proceeds from disposal of investment</t>
  </si>
  <si>
    <t>-</t>
  </si>
  <si>
    <t>Proceeds from disposal of property, plant and equipment</t>
  </si>
  <si>
    <t>Effect of changes in exchange rate</t>
  </si>
  <si>
    <t>Capitalised for bonus issue</t>
  </si>
  <si>
    <t>Bonus issue expenses</t>
  </si>
  <si>
    <t>The Condensed Consolidated Balance Sheet should be read in conjunction with the Annual Financial Statements of Eng Kah Corporation Berhad  for the year ended 31 December 2005 and the accompanycing explanatory notes attached to the interim financial statements.</t>
  </si>
  <si>
    <t>CONDENSED CONSOLIDATED INCOME STATEMENT</t>
  </si>
  <si>
    <t>The Condensed Consolidated Income Statement should be read in conjunction with the Annual Financial Statements of Eng Kah Corporation Berhad for the year ended 31 December 2005 and the accompanying explanatory notes attached to the interim financial statements.</t>
  </si>
  <si>
    <t>Allotment of share</t>
  </si>
  <si>
    <t>Withdrawal of fixed deposits</t>
  </si>
  <si>
    <t>31.12.06</t>
  </si>
  <si>
    <t>ASSETS</t>
  </si>
  <si>
    <t xml:space="preserve">Non-current assets </t>
  </si>
  <si>
    <t>Goodwill on consolidation</t>
  </si>
  <si>
    <t>Other investments</t>
  </si>
  <si>
    <t>Trade receivables</t>
  </si>
  <si>
    <t>Other receivables, deposits and prepayments</t>
  </si>
  <si>
    <t>Cash and cash equivalents</t>
  </si>
  <si>
    <t>TOTAL ASSETS</t>
  </si>
  <si>
    <t>EQUITY AND LIABILITIES</t>
  </si>
  <si>
    <t>Total equity</t>
  </si>
  <si>
    <t>Non-current liabilities</t>
  </si>
  <si>
    <t>Deffered tax liabilities</t>
  </si>
  <si>
    <t>Hire purchase payables</t>
  </si>
  <si>
    <t>Total liabilities</t>
  </si>
  <si>
    <t>Trade payables</t>
  </si>
  <si>
    <t>Other payables and accruals</t>
  </si>
  <si>
    <t>Dividend payables</t>
  </si>
  <si>
    <t>TOTAL EQUITY AND LIABILITIES</t>
  </si>
  <si>
    <t>12 months quarter ended</t>
  </si>
  <si>
    <t>As previously stated</t>
  </si>
  <si>
    <t>Effect of adopting FRS 2</t>
  </si>
  <si>
    <t>Effect of adopting FRS 3</t>
  </si>
  <si>
    <t>As restated</t>
  </si>
  <si>
    <t>CONDENSED CONSOLIDATED  BALANCE SHEET AS AT 31 DECEMBER 2006</t>
  </si>
  <si>
    <t>Prepaid land lease payments</t>
  </si>
  <si>
    <t>Equity</t>
  </si>
  <si>
    <t>Dividends</t>
  </si>
  <si>
    <t>Income tax paid</t>
  </si>
  <si>
    <t>Dividends paid</t>
  </si>
  <si>
    <t>Net increase in cash and cash equivalents</t>
  </si>
  <si>
    <t>Balance as at 31 December 2006</t>
  </si>
  <si>
    <t>Balance as at 31 December 2005</t>
  </si>
  <si>
    <t>FOR THE FOURTH QUARTER ENDED 31 DECEMBER 2006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</si>
</sst>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s>
  <fonts count="12">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
      <sz val="10"/>
      <color indexed="50"/>
      <name val="Times New Roman"/>
      <family val="1"/>
    </font>
    <font>
      <sz val="10"/>
      <color indexed="14"/>
      <name val="Times New Roman"/>
      <family val="1"/>
    </font>
    <font>
      <i/>
      <sz val="10"/>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2" xfId="15" applyNumberFormat="1" applyFont="1" applyFill="1" applyBorder="1" applyAlignment="1">
      <alignment/>
    </xf>
    <xf numFmtId="173" fontId="1" fillId="0" borderId="3"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173" fontId="1" fillId="0" borderId="1" xfId="15" applyNumberFormat="1" applyFont="1" applyFill="1" applyBorder="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4"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right"/>
    </xf>
    <xf numFmtId="0" fontId="1" fillId="0" borderId="0" xfId="0" applyFont="1" applyFill="1" applyAlignment="1">
      <alignment horizontal="righ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6" fillId="0" borderId="0" xfId="0" applyFont="1" applyFill="1" applyAlignment="1">
      <alignment horizontal="right"/>
    </xf>
    <xf numFmtId="0" fontId="1" fillId="0" borderId="0" xfId="0" applyFont="1" applyFill="1" applyAlignment="1">
      <alignment horizontal="left"/>
    </xf>
    <xf numFmtId="0" fontId="1" fillId="0" borderId="0" xfId="0" applyFont="1" applyFill="1" applyAlignment="1">
      <alignment horizontal="justify"/>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7" xfId="15" applyNumberFormat="1" applyFont="1" applyFill="1" applyBorder="1" applyAlignment="1">
      <alignment/>
    </xf>
    <xf numFmtId="173" fontId="1" fillId="0" borderId="0" xfId="15" applyNumberFormat="1" applyFont="1" applyAlignment="1">
      <alignment/>
    </xf>
    <xf numFmtId="173" fontId="1" fillId="0" borderId="0" xfId="15" applyNumberFormat="1" applyFont="1" applyBorder="1" applyAlignment="1">
      <alignment/>
    </xf>
    <xf numFmtId="0" fontId="1" fillId="0" borderId="0" xfId="0" applyFont="1" applyAlignment="1">
      <alignment/>
    </xf>
    <xf numFmtId="173" fontId="1" fillId="0" borderId="0" xfId="15" applyNumberFormat="1" applyFont="1" applyAlignment="1">
      <alignment horizontal="right"/>
    </xf>
    <xf numFmtId="0" fontId="1" fillId="2" borderId="0" xfId="0" applyFont="1" applyFill="1" applyAlignment="1">
      <alignment/>
    </xf>
    <xf numFmtId="173" fontId="1" fillId="0" borderId="6" xfId="15" applyNumberFormat="1" applyFont="1" applyBorder="1" applyAlignment="1">
      <alignment/>
    </xf>
    <xf numFmtId="173" fontId="1" fillId="0" borderId="0" xfId="0" applyNumberFormat="1" applyFont="1" applyFill="1" applyAlignment="1">
      <alignment/>
    </xf>
    <xf numFmtId="173" fontId="1" fillId="0" borderId="3" xfId="15" applyNumberFormat="1" applyFont="1" applyFill="1" applyBorder="1" applyAlignment="1">
      <alignment horizontal="center"/>
    </xf>
    <xf numFmtId="43" fontId="1" fillId="0" borderId="2" xfId="15" applyFont="1" applyFill="1" applyBorder="1" applyAlignment="1">
      <alignment/>
    </xf>
    <xf numFmtId="43" fontId="1" fillId="0" borderId="0" xfId="15"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15" applyNumberFormat="1" applyFont="1" applyFill="1" applyBorder="1" applyAlignment="1">
      <alignment horizontal="right"/>
    </xf>
    <xf numFmtId="173" fontId="1" fillId="0" borderId="0" xfId="15" applyNumberFormat="1" applyFont="1" applyFill="1" applyAlignment="1">
      <alignment horizontal="left"/>
    </xf>
    <xf numFmtId="0" fontId="1" fillId="0" borderId="0" xfId="0" applyFont="1" applyFill="1" applyBorder="1" applyAlignment="1">
      <alignment wrapText="1"/>
    </xf>
    <xf numFmtId="43" fontId="1" fillId="0" borderId="0" xfId="15" applyFont="1" applyFill="1" applyBorder="1" applyAlignment="1">
      <alignment horizontal="center"/>
    </xf>
    <xf numFmtId="0" fontId="1" fillId="0" borderId="0" xfId="0" applyFont="1" applyFill="1" applyBorder="1" applyAlignment="1" quotePrefix="1">
      <alignment/>
    </xf>
    <xf numFmtId="0" fontId="2" fillId="0" borderId="0" xfId="0" applyFont="1" applyFill="1" applyBorder="1" applyAlignment="1">
      <alignment/>
    </xf>
    <xf numFmtId="196" fontId="3" fillId="0" borderId="0" xfId="0" applyNumberFormat="1" applyFont="1" applyFill="1" applyAlignment="1" quotePrefix="1">
      <alignment horizontal="left"/>
    </xf>
    <xf numFmtId="173" fontId="1" fillId="0" borderId="5" xfId="15" applyNumberFormat="1" applyFont="1" applyFill="1" applyBorder="1" applyAlignment="1">
      <alignment horizontal="center"/>
    </xf>
    <xf numFmtId="173" fontId="1" fillId="0" borderId="1" xfId="15" applyNumberFormat="1" applyFont="1" applyBorder="1" applyAlignment="1">
      <alignment horizontal="right"/>
    </xf>
    <xf numFmtId="173" fontId="1" fillId="0" borderId="1" xfId="15" applyNumberFormat="1" applyFont="1" applyBorder="1" applyAlignment="1">
      <alignment/>
    </xf>
    <xf numFmtId="41" fontId="1" fillId="0" borderId="0" xfId="16" applyFont="1" applyFill="1" applyAlignment="1">
      <alignment horizontal="right"/>
    </xf>
    <xf numFmtId="38" fontId="1" fillId="0" borderId="0" xfId="15" applyNumberFormat="1" applyFont="1" applyFill="1" applyAlignment="1">
      <alignment/>
    </xf>
    <xf numFmtId="41" fontId="1" fillId="0" borderId="0" xfId="16" applyFont="1" applyFill="1" applyAlignment="1">
      <alignment/>
    </xf>
    <xf numFmtId="38" fontId="1" fillId="0" borderId="0" xfId="0" applyNumberFormat="1" applyFont="1" applyFill="1" applyAlignment="1">
      <alignment/>
    </xf>
    <xf numFmtId="38" fontId="1" fillId="0" borderId="0" xfId="15" applyNumberFormat="1" applyFont="1" applyFill="1" applyAlignment="1">
      <alignment horizontal="right"/>
    </xf>
    <xf numFmtId="41" fontId="1" fillId="0" borderId="0" xfId="16" applyFont="1" applyFill="1" applyBorder="1" applyAlignment="1">
      <alignment horizontal="right"/>
    </xf>
    <xf numFmtId="38" fontId="1" fillId="0" borderId="0" xfId="15" applyNumberFormat="1" applyFont="1" applyFill="1" applyBorder="1" applyAlignment="1">
      <alignment horizontal="right"/>
    </xf>
    <xf numFmtId="38" fontId="1" fillId="0" borderId="0" xfId="15" applyNumberFormat="1" applyFont="1" applyFill="1" applyBorder="1" applyAlignment="1">
      <alignment/>
    </xf>
    <xf numFmtId="38" fontId="1" fillId="0" borderId="8" xfId="15" applyNumberFormat="1" applyFont="1" applyFill="1" applyBorder="1" applyAlignment="1">
      <alignment/>
    </xf>
    <xf numFmtId="38" fontId="1" fillId="0" borderId="1" xfId="15" applyNumberFormat="1" applyFont="1" applyFill="1" applyBorder="1" applyAlignment="1">
      <alignment/>
    </xf>
    <xf numFmtId="38" fontId="1" fillId="0" borderId="9" xfId="15" applyNumberFormat="1" applyFont="1" applyFill="1" applyBorder="1" applyAlignment="1">
      <alignment/>
    </xf>
    <xf numFmtId="3" fontId="1" fillId="0" borderId="0" xfId="0" applyNumberFormat="1" applyFont="1" applyFill="1" applyAlignment="1">
      <alignment/>
    </xf>
    <xf numFmtId="38" fontId="1" fillId="0" borderId="0" xfId="15"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15" applyNumberFormat="1" applyFont="1" applyFill="1" applyBorder="1" applyAlignment="1">
      <alignment horizontal="center"/>
    </xf>
    <xf numFmtId="38" fontId="1" fillId="0" borderId="8" xfId="15" applyNumberFormat="1" applyFont="1" applyFill="1" applyBorder="1" applyAlignment="1">
      <alignment horizontal="right"/>
    </xf>
    <xf numFmtId="0" fontId="1" fillId="0" borderId="0" xfId="0" applyFont="1" applyFill="1" applyAlignment="1">
      <alignment horizontal="centerContinuous"/>
    </xf>
    <xf numFmtId="0" fontId="1" fillId="0" borderId="0" xfId="0" applyFont="1" applyFill="1" applyBorder="1" applyAlignment="1">
      <alignment horizontal="centerContinuous"/>
    </xf>
    <xf numFmtId="38" fontId="1" fillId="0" borderId="9" xfId="15" applyNumberFormat="1" applyFont="1" applyFill="1" applyBorder="1" applyAlignment="1">
      <alignment horizontal="right"/>
    </xf>
    <xf numFmtId="0" fontId="11" fillId="0" borderId="0" xfId="0" applyFont="1" applyFill="1" applyAlignment="1">
      <alignment horizontal="right"/>
    </xf>
    <xf numFmtId="38" fontId="1" fillId="0" borderId="0" xfId="15" applyNumberFormat="1" applyFont="1" applyFill="1" applyAlignment="1" quotePrefix="1">
      <alignment horizontal="center"/>
    </xf>
    <xf numFmtId="38" fontId="1" fillId="0" borderId="0" xfId="15" applyNumberFormat="1" applyFont="1" applyFill="1" applyBorder="1" applyAlignment="1" quotePrefix="1">
      <alignment horizontal="center"/>
    </xf>
    <xf numFmtId="3" fontId="1" fillId="0" borderId="8" xfId="0" applyNumberFormat="1" applyFont="1" applyFill="1" applyBorder="1" applyAlignment="1">
      <alignment horizontal="right"/>
    </xf>
    <xf numFmtId="0" fontId="1" fillId="0" borderId="0" xfId="0" applyFont="1" applyFill="1" applyAlignment="1">
      <alignment/>
    </xf>
    <xf numFmtId="0" fontId="1" fillId="0" borderId="0" xfId="0" applyFont="1" applyFill="1" applyAlignment="1" quotePrefix="1">
      <alignment/>
    </xf>
    <xf numFmtId="3" fontId="1" fillId="0" borderId="0" xfId="0" applyNumberFormat="1" applyFont="1" applyFill="1" applyBorder="1" applyAlignment="1">
      <alignment horizontal="centerContinuous"/>
    </xf>
    <xf numFmtId="3" fontId="1" fillId="0" borderId="9" xfId="0" applyNumberFormat="1" applyFont="1" applyFill="1" applyBorder="1" applyAlignment="1">
      <alignment horizontal="right"/>
    </xf>
    <xf numFmtId="0" fontId="1" fillId="0" borderId="0" xfId="15" applyNumberFormat="1" applyFont="1" applyFill="1" applyAlignment="1">
      <alignment horizontal="left" vertical="top" wrapText="1"/>
    </xf>
    <xf numFmtId="0" fontId="1" fillId="0" borderId="0" xfId="0" applyFont="1" applyFill="1" applyBorder="1" applyAlignment="1">
      <alignment horizontal="center"/>
    </xf>
    <xf numFmtId="0" fontId="1" fillId="0" borderId="0" xfId="0" applyFont="1" applyFill="1" applyAlignment="1">
      <alignment horizontal="left" vertical="top" wrapText="1"/>
    </xf>
    <xf numFmtId="0" fontId="1" fillId="0" borderId="0" xfId="0" applyFont="1" applyFill="1" applyAlignment="1">
      <alignment horizontal="center"/>
    </xf>
    <xf numFmtId="173" fontId="1" fillId="0" borderId="0" xfId="15" applyNumberFormat="1" applyFont="1" applyFill="1" applyAlignment="1">
      <alignment horizontal="left" vertical="top" wrapText="1"/>
    </xf>
    <xf numFmtId="0" fontId="1" fillId="0" borderId="0" xfId="0" applyNumberFormat="1" applyFont="1" applyFill="1" applyAlignment="1">
      <alignment horizontal="left"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erver1\jblau\Audit\WORKPAPERS\GROUP\Eng%20Kah%20Group\2004\QUARTERLY%20REPORT%20ANNOUNCEMENTS\3RD%20QTR%2030.9.04\ekc%20september%20qtr%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Equity"/>
      <sheetName val="CashFlo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N63"/>
  <sheetViews>
    <sheetView workbookViewId="0" topLeftCell="A49">
      <selection activeCell="D64" sqref="D64"/>
    </sheetView>
  </sheetViews>
  <sheetFormatPr defaultColWidth="9.140625" defaultRowHeight="12.75"/>
  <cols>
    <col min="1" max="1" width="49.140625" style="2" customWidth="1"/>
    <col min="2" max="2" width="13.421875" style="2" customWidth="1"/>
    <col min="3" max="3" width="1.710937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83" t="str">
        <f>'IS'!A2</f>
        <v>ENG KAH CORPORATION BERHAD</v>
      </c>
    </row>
    <row r="3" ht="12.75">
      <c r="A3" s="84" t="str">
        <f>'IS'!A3</f>
        <v>Company No. 435649-H</v>
      </c>
    </row>
    <row r="4" ht="7.5" customHeight="1"/>
    <row r="5" ht="12.75">
      <c r="A5" s="2" t="s">
        <v>127</v>
      </c>
    </row>
    <row r="6" ht="12.75">
      <c r="A6" s="2" t="s">
        <v>30</v>
      </c>
    </row>
    <row r="7" spans="2:4" ht="12.75">
      <c r="B7" s="3"/>
      <c r="D7" s="3" t="s">
        <v>58</v>
      </c>
    </row>
    <row r="8" spans="2:4" ht="12.75">
      <c r="B8" s="3"/>
      <c r="D8" s="3" t="s">
        <v>6</v>
      </c>
    </row>
    <row r="9" spans="2:4" ht="12.75">
      <c r="B9" s="3" t="s">
        <v>31</v>
      </c>
      <c r="D9" s="3" t="s">
        <v>33</v>
      </c>
    </row>
    <row r="10" spans="2:4" ht="12.75">
      <c r="B10" s="3" t="s">
        <v>32</v>
      </c>
      <c r="D10" s="3" t="s">
        <v>34</v>
      </c>
    </row>
    <row r="11" spans="2:4" ht="12.75">
      <c r="B11" s="3" t="s">
        <v>1</v>
      </c>
      <c r="D11" s="3" t="s">
        <v>35</v>
      </c>
    </row>
    <row r="12" spans="2:4" ht="12.75">
      <c r="B12" s="17" t="s">
        <v>103</v>
      </c>
      <c r="D12" s="17" t="s">
        <v>79</v>
      </c>
    </row>
    <row r="13" spans="2:4" ht="12.75">
      <c r="B13" s="3" t="s">
        <v>2</v>
      </c>
      <c r="D13" s="3" t="s">
        <v>2</v>
      </c>
    </row>
    <row r="15" spans="1:14" ht="14.25" customHeight="1">
      <c r="A15" s="2" t="s">
        <v>104</v>
      </c>
      <c r="F15" s="59"/>
      <c r="G15" s="58"/>
      <c r="H15" s="59"/>
      <c r="I15" s="60"/>
      <c r="N15" s="3"/>
    </row>
    <row r="16" spans="1:14" ht="14.25" customHeight="1">
      <c r="A16" s="2" t="s">
        <v>105</v>
      </c>
      <c r="F16" s="59"/>
      <c r="G16" s="58"/>
      <c r="H16" s="59"/>
      <c r="I16" s="60"/>
      <c r="J16" s="61"/>
      <c r="N16" s="3"/>
    </row>
    <row r="17" spans="1:14" ht="14.25" customHeight="1">
      <c r="A17" s="2" t="s">
        <v>25</v>
      </c>
      <c r="B17" s="62">
        <f>32733</f>
        <v>32733</v>
      </c>
      <c r="C17" s="58"/>
      <c r="D17" s="62">
        <f>30497</f>
        <v>30497</v>
      </c>
      <c r="F17" s="64"/>
      <c r="G17" s="63"/>
      <c r="H17" s="64"/>
      <c r="I17" s="60"/>
      <c r="N17" s="3"/>
    </row>
    <row r="18" spans="1:14" ht="14.25" customHeight="1">
      <c r="A18" s="2" t="s">
        <v>128</v>
      </c>
      <c r="B18" s="62">
        <v>4074</v>
      </c>
      <c r="C18" s="58"/>
      <c r="D18" s="62">
        <f>4148</f>
        <v>4148</v>
      </c>
      <c r="F18" s="64"/>
      <c r="G18" s="63"/>
      <c r="H18" s="64"/>
      <c r="I18" s="60"/>
      <c r="N18" s="3"/>
    </row>
    <row r="19" spans="1:14" ht="14.25" customHeight="1">
      <c r="A19" s="2" t="s">
        <v>106</v>
      </c>
      <c r="B19" s="59">
        <f>25</f>
        <v>25</v>
      </c>
      <c r="C19" s="58"/>
      <c r="D19" s="59">
        <v>25</v>
      </c>
      <c r="F19" s="65"/>
      <c r="G19" s="63"/>
      <c r="H19" s="65"/>
      <c r="I19" s="60"/>
      <c r="J19" s="2">
        <v>0</v>
      </c>
      <c r="N19" s="3"/>
    </row>
    <row r="20" spans="1:14" ht="14.25" customHeight="1">
      <c r="A20" s="2" t="s">
        <v>107</v>
      </c>
      <c r="B20" s="80" t="s">
        <v>93</v>
      </c>
      <c r="C20" s="58"/>
      <c r="D20" s="59">
        <v>202</v>
      </c>
      <c r="F20" s="81"/>
      <c r="G20" s="63"/>
      <c r="H20" s="65"/>
      <c r="I20" s="60"/>
      <c r="N20" s="3"/>
    </row>
    <row r="21" spans="2:14" ht="14.25" customHeight="1">
      <c r="B21" s="66">
        <f>SUM(B17:B20)</f>
        <v>36832</v>
      </c>
      <c r="C21" s="63"/>
      <c r="D21" s="66">
        <f>SUM(D17:D20)</f>
        <v>34872</v>
      </c>
      <c r="F21" s="65"/>
      <c r="G21" s="63"/>
      <c r="H21" s="65"/>
      <c r="I21" s="60"/>
      <c r="J21" s="61"/>
      <c r="N21" s="3"/>
    </row>
    <row r="22" spans="1:14" ht="14.25" customHeight="1">
      <c r="A22" s="71" t="s">
        <v>28</v>
      </c>
      <c r="B22" s="65"/>
      <c r="C22" s="63"/>
      <c r="D22" s="65"/>
      <c r="F22" s="65"/>
      <c r="G22" s="63"/>
      <c r="H22" s="65"/>
      <c r="I22" s="60"/>
      <c r="J22" s="61"/>
      <c r="N22" s="3"/>
    </row>
    <row r="23" spans="1:14" ht="14.25" customHeight="1">
      <c r="A23" s="30" t="s">
        <v>26</v>
      </c>
      <c r="B23" s="65">
        <v>13501</v>
      </c>
      <c r="C23" s="63"/>
      <c r="D23" s="65">
        <v>13588</v>
      </c>
      <c r="F23" s="65"/>
      <c r="G23" s="63"/>
      <c r="H23" s="65"/>
      <c r="I23" s="60"/>
      <c r="J23" s="61">
        <v>0</v>
      </c>
      <c r="N23" s="3"/>
    </row>
    <row r="24" spans="1:14" ht="14.25" customHeight="1">
      <c r="A24" s="2" t="s">
        <v>108</v>
      </c>
      <c r="B24" s="65">
        <v>20778</v>
      </c>
      <c r="C24" s="63"/>
      <c r="D24" s="65">
        <v>20361</v>
      </c>
      <c r="F24" s="65"/>
      <c r="G24" s="63"/>
      <c r="H24" s="65"/>
      <c r="I24" s="60"/>
      <c r="J24" s="61">
        <v>0</v>
      </c>
      <c r="N24" s="3"/>
    </row>
    <row r="25" spans="1:14" ht="14.25" customHeight="1">
      <c r="A25" s="2" t="s">
        <v>109</v>
      </c>
      <c r="B25" s="65">
        <f>576</f>
        <v>576</v>
      </c>
      <c r="C25" s="63"/>
      <c r="D25" s="65">
        <v>519</v>
      </c>
      <c r="F25" s="65"/>
      <c r="G25" s="63"/>
      <c r="H25" s="65"/>
      <c r="I25" s="60"/>
      <c r="J25" s="61">
        <v>0</v>
      </c>
      <c r="N25" s="3"/>
    </row>
    <row r="26" spans="1:14" ht="14.25" customHeight="1">
      <c r="A26" s="2" t="s">
        <v>51</v>
      </c>
      <c r="B26" s="65">
        <v>1027</v>
      </c>
      <c r="C26" s="63"/>
      <c r="D26" s="65">
        <v>548</v>
      </c>
      <c r="F26" s="65"/>
      <c r="G26" s="63"/>
      <c r="H26" s="65"/>
      <c r="I26" s="60"/>
      <c r="J26" s="61">
        <v>0</v>
      </c>
      <c r="N26" s="3"/>
    </row>
    <row r="27" spans="1:14" ht="14.25" customHeight="1">
      <c r="A27" s="2" t="s">
        <v>110</v>
      </c>
      <c r="B27" s="67">
        <f>28894</f>
        <v>28894</v>
      </c>
      <c r="C27" s="63"/>
      <c r="D27" s="67">
        <v>24640</v>
      </c>
      <c r="F27" s="65"/>
      <c r="G27" s="63"/>
      <c r="H27" s="65"/>
      <c r="I27" s="60"/>
      <c r="J27" s="61">
        <v>0</v>
      </c>
      <c r="N27" s="3"/>
    </row>
    <row r="28" spans="2:14" ht="14.25" customHeight="1">
      <c r="B28" s="66">
        <f>SUM(B23:B27)</f>
        <v>64776</v>
      </c>
      <c r="C28" s="63"/>
      <c r="D28" s="66">
        <f>SUM(D23:D27)</f>
        <v>59656</v>
      </c>
      <c r="F28" s="65"/>
      <c r="G28" s="63"/>
      <c r="H28" s="65"/>
      <c r="I28" s="60"/>
      <c r="J28" s="61">
        <v>0</v>
      </c>
      <c r="N28" s="3"/>
    </row>
    <row r="29" spans="2:14" ht="9.75" customHeight="1">
      <c r="B29" s="65"/>
      <c r="C29" s="63"/>
      <c r="D29" s="65"/>
      <c r="F29" s="65"/>
      <c r="G29" s="63"/>
      <c r="H29" s="65"/>
      <c r="I29" s="60"/>
      <c r="J29" s="61"/>
      <c r="N29" s="3"/>
    </row>
    <row r="30" spans="1:14" ht="14.25" customHeight="1" thickBot="1">
      <c r="A30" s="2" t="s">
        <v>111</v>
      </c>
      <c r="B30" s="68">
        <f>B28+B21</f>
        <v>101608</v>
      </c>
      <c r="C30" s="63"/>
      <c r="D30" s="68">
        <f>D21+D28</f>
        <v>94528</v>
      </c>
      <c r="F30" s="65"/>
      <c r="G30" s="63"/>
      <c r="H30" s="65"/>
      <c r="I30" s="60"/>
      <c r="J30" s="69">
        <v>-3694917</v>
      </c>
      <c r="N30" s="3"/>
    </row>
    <row r="31" spans="2:14" ht="9" customHeight="1">
      <c r="B31" s="65"/>
      <c r="C31" s="63"/>
      <c r="D31" s="65"/>
      <c r="F31" s="65"/>
      <c r="G31" s="63"/>
      <c r="H31" s="65"/>
      <c r="I31" s="60"/>
      <c r="L31" s="61"/>
      <c r="N31" s="3"/>
    </row>
    <row r="32" spans="1:14" ht="16.5" customHeight="1">
      <c r="A32" s="2" t="s">
        <v>112</v>
      </c>
      <c r="B32" s="65"/>
      <c r="C32" s="63"/>
      <c r="D32" s="65"/>
      <c r="F32" s="65"/>
      <c r="G32" s="63"/>
      <c r="H32" s="65"/>
      <c r="I32" s="60"/>
      <c r="N32" s="3"/>
    </row>
    <row r="33" spans="1:14" ht="16.5" customHeight="1">
      <c r="A33" s="2" t="s">
        <v>24</v>
      </c>
      <c r="B33" s="65">
        <v>61234</v>
      </c>
      <c r="C33" s="63"/>
      <c r="D33" s="65">
        <v>60836</v>
      </c>
      <c r="F33" s="65"/>
      <c r="G33" s="63"/>
      <c r="H33" s="65"/>
      <c r="I33" s="60"/>
      <c r="N33" s="3"/>
    </row>
    <row r="34" spans="1:14" ht="16.5" customHeight="1">
      <c r="A34" s="2" t="s">
        <v>23</v>
      </c>
      <c r="B34" s="65">
        <v>989</v>
      </c>
      <c r="C34" s="63"/>
      <c r="D34" s="65">
        <v>427</v>
      </c>
      <c r="F34" s="65"/>
      <c r="G34" s="63"/>
      <c r="H34" s="65"/>
      <c r="I34" s="60"/>
      <c r="N34" s="3"/>
    </row>
    <row r="35" spans="1:14" ht="16.5" customHeight="1">
      <c r="A35" s="2" t="s">
        <v>84</v>
      </c>
      <c r="B35" s="65">
        <v>4</v>
      </c>
      <c r="C35" s="63"/>
      <c r="D35" s="70">
        <v>2</v>
      </c>
      <c r="F35" s="65"/>
      <c r="G35" s="63"/>
      <c r="H35" s="70"/>
      <c r="I35" s="60"/>
      <c r="N35" s="3"/>
    </row>
    <row r="36" spans="1:14" ht="14.25" customHeight="1">
      <c r="A36" s="2" t="s">
        <v>63</v>
      </c>
      <c r="B36" s="65">
        <f>Equity!E30</f>
        <v>24646</v>
      </c>
      <c r="C36" s="63"/>
      <c r="D36" s="65">
        <f>Equity!E55</f>
        <v>19545</v>
      </c>
      <c r="F36" s="65"/>
      <c r="G36" s="63"/>
      <c r="H36" s="65"/>
      <c r="I36" s="60"/>
      <c r="N36" s="3"/>
    </row>
    <row r="37" spans="1:14" ht="14.25" customHeight="1">
      <c r="A37" s="2" t="s">
        <v>113</v>
      </c>
      <c r="B37" s="66">
        <f>SUM(B33:B36)</f>
        <v>86873</v>
      </c>
      <c r="C37" s="63"/>
      <c r="D37" s="66">
        <f>SUM(D33:D36)</f>
        <v>80810</v>
      </c>
      <c r="F37" s="65"/>
      <c r="G37" s="63"/>
      <c r="H37" s="65"/>
      <c r="I37" s="60"/>
      <c r="N37" s="3"/>
    </row>
    <row r="38" spans="2:14" ht="3.75" customHeight="1">
      <c r="B38" s="65"/>
      <c r="C38" s="63"/>
      <c r="D38" s="65"/>
      <c r="F38" s="65"/>
      <c r="G38" s="63"/>
      <c r="H38" s="65"/>
      <c r="I38" s="60"/>
      <c r="N38" s="3"/>
    </row>
    <row r="39" spans="1:14" ht="14.25" customHeight="1">
      <c r="A39" s="2" t="s">
        <v>114</v>
      </c>
      <c r="B39" s="65"/>
      <c r="C39" s="63"/>
      <c r="D39" s="65"/>
      <c r="F39" s="65"/>
      <c r="G39" s="63"/>
      <c r="H39" s="65"/>
      <c r="I39" s="60"/>
      <c r="K39" s="61"/>
      <c r="N39" s="3"/>
    </row>
    <row r="40" spans="1:14" ht="14.25" customHeight="1">
      <c r="A40" s="71" t="s">
        <v>115</v>
      </c>
      <c r="B40" s="65">
        <v>2540</v>
      </c>
      <c r="C40" s="63"/>
      <c r="D40" s="65">
        <v>2574</v>
      </c>
      <c r="F40" s="65"/>
      <c r="G40" s="63"/>
      <c r="H40" s="65"/>
      <c r="I40" s="60"/>
      <c r="M40" s="61"/>
      <c r="N40" s="3"/>
    </row>
    <row r="41" spans="1:14" ht="14.25" customHeight="1">
      <c r="A41" s="2" t="s">
        <v>116</v>
      </c>
      <c r="B41" s="65">
        <v>48</v>
      </c>
      <c r="C41" s="63"/>
      <c r="D41" s="65">
        <v>126</v>
      </c>
      <c r="F41" s="65"/>
      <c r="G41" s="63"/>
      <c r="H41" s="65"/>
      <c r="I41" s="60"/>
      <c r="J41" s="72"/>
      <c r="K41" s="73"/>
      <c r="L41" s="61"/>
      <c r="M41" s="72"/>
      <c r="N41" s="3"/>
    </row>
    <row r="42" spans="1:14" ht="15" customHeight="1">
      <c r="A42" s="2" t="s">
        <v>117</v>
      </c>
      <c r="B42" s="66">
        <f>SUM(B40:B41)</f>
        <v>2588</v>
      </c>
      <c r="C42" s="63"/>
      <c r="D42" s="66">
        <f>SUM(D40:D41)</f>
        <v>2700</v>
      </c>
      <c r="F42" s="65"/>
      <c r="G42" s="63"/>
      <c r="H42" s="65"/>
      <c r="I42" s="60"/>
      <c r="J42" s="61"/>
      <c r="K42" s="61"/>
      <c r="M42" s="61"/>
      <c r="N42" s="3"/>
    </row>
    <row r="43" spans="2:14" ht="9" customHeight="1">
      <c r="B43" s="65"/>
      <c r="C43" s="63"/>
      <c r="D43" s="65"/>
      <c r="F43" s="65"/>
      <c r="G43" s="63"/>
      <c r="H43" s="65"/>
      <c r="I43" s="60"/>
      <c r="K43" s="61"/>
      <c r="M43" s="61"/>
      <c r="N43" s="3"/>
    </row>
    <row r="44" spans="1:14" ht="14.25" customHeight="1">
      <c r="A44" s="2" t="s">
        <v>29</v>
      </c>
      <c r="B44" s="65"/>
      <c r="C44" s="63"/>
      <c r="D44" s="65"/>
      <c r="F44" s="65"/>
      <c r="G44" s="63"/>
      <c r="H44" s="65"/>
      <c r="I44" s="60"/>
      <c r="J44" s="61"/>
      <c r="K44" s="61"/>
      <c r="N44" s="3"/>
    </row>
    <row r="45" spans="1:14" ht="14.25" customHeight="1">
      <c r="A45" s="2" t="s">
        <v>118</v>
      </c>
      <c r="B45" s="65">
        <v>8326</v>
      </c>
      <c r="C45" s="63"/>
      <c r="D45" s="65">
        <v>7607</v>
      </c>
      <c r="F45" s="65"/>
      <c r="G45" s="63"/>
      <c r="H45" s="65"/>
      <c r="I45" s="60"/>
      <c r="J45" s="2">
        <v>0</v>
      </c>
      <c r="N45" s="3"/>
    </row>
    <row r="46" spans="1:14" ht="12.75">
      <c r="A46" s="2" t="s">
        <v>119</v>
      </c>
      <c r="B46" s="65">
        <v>2436</v>
      </c>
      <c r="C46" s="34"/>
      <c r="D46" s="64">
        <v>2598</v>
      </c>
      <c r="F46" s="65"/>
      <c r="G46" s="34"/>
      <c r="H46" s="64"/>
      <c r="J46" s="2">
        <v>0</v>
      </c>
      <c r="N46" s="3"/>
    </row>
    <row r="47" spans="1:14" ht="12.75">
      <c r="A47" s="2" t="s">
        <v>120</v>
      </c>
      <c r="B47" s="65">
        <v>1385</v>
      </c>
      <c r="C47" s="34"/>
      <c r="D47" s="74" t="s">
        <v>93</v>
      </c>
      <c r="F47" s="65"/>
      <c r="G47" s="34"/>
      <c r="H47" s="74"/>
      <c r="N47" s="3"/>
    </row>
    <row r="48" spans="1:14" ht="12.75">
      <c r="A48" s="2" t="s">
        <v>27</v>
      </c>
      <c r="B48" s="81" t="s">
        <v>93</v>
      </c>
      <c r="C48" s="34"/>
      <c r="D48" s="65">
        <v>813</v>
      </c>
      <c r="F48" s="81"/>
      <c r="G48" s="34"/>
      <c r="H48" s="65"/>
      <c r="J48" s="2">
        <v>0</v>
      </c>
      <c r="N48" s="3"/>
    </row>
    <row r="49" spans="1:14" ht="14.25" customHeight="1">
      <c r="A49" s="76"/>
      <c r="B49" s="82">
        <f>SUM(B45:B48)</f>
        <v>12147</v>
      </c>
      <c r="C49" s="76"/>
      <c r="D49" s="75">
        <f>SUM(D45:D48)</f>
        <v>11018</v>
      </c>
      <c r="E49" s="76"/>
      <c r="F49" s="85"/>
      <c r="G49" s="77"/>
      <c r="H49" s="64"/>
      <c r="N49" s="3"/>
    </row>
    <row r="50" spans="1:14" ht="14.25" customHeight="1">
      <c r="A50" s="2" t="s">
        <v>117</v>
      </c>
      <c r="B50" s="82">
        <f>B42+B49</f>
        <v>14735</v>
      </c>
      <c r="C50" s="76"/>
      <c r="D50" s="75">
        <f>D49+D42</f>
        <v>13718</v>
      </c>
      <c r="E50" s="76"/>
      <c r="F50" s="85"/>
      <c r="G50" s="77"/>
      <c r="H50" s="64"/>
      <c r="N50" s="3"/>
    </row>
    <row r="51" spans="1:14" ht="9.75" customHeight="1">
      <c r="A51" s="76"/>
      <c r="B51" s="76"/>
      <c r="C51" s="76"/>
      <c r="D51" s="76"/>
      <c r="E51" s="76"/>
      <c r="F51" s="77"/>
      <c r="G51" s="77"/>
      <c r="H51" s="77"/>
      <c r="I51" s="60"/>
      <c r="N51" s="3"/>
    </row>
    <row r="52" spans="1:14" ht="15" customHeight="1" thickBot="1">
      <c r="A52" s="71" t="s">
        <v>121</v>
      </c>
      <c r="B52" s="86">
        <f>B50+B37</f>
        <v>101608</v>
      </c>
      <c r="C52" s="76"/>
      <c r="D52" s="78">
        <f>D50+D37</f>
        <v>94528</v>
      </c>
      <c r="E52" s="76"/>
      <c r="F52" s="85"/>
      <c r="G52" s="77"/>
      <c r="H52" s="64"/>
      <c r="I52" s="60"/>
      <c r="J52" s="69">
        <f>F52-F30</f>
        <v>0</v>
      </c>
      <c r="K52" s="61">
        <f>H52-H30</f>
        <v>0</v>
      </c>
      <c r="N52" s="3"/>
    </row>
    <row r="53" spans="4:8" ht="12.75">
      <c r="D53" s="2"/>
      <c r="F53" s="22"/>
      <c r="H53" s="23"/>
    </row>
    <row r="54" spans="1:8" ht="12.75">
      <c r="A54" s="2" t="s">
        <v>88</v>
      </c>
      <c r="B54" s="24">
        <f>B37/B33</f>
        <v>1.42</v>
      </c>
      <c r="C54" s="3"/>
      <c r="D54" s="24">
        <f>D37/D33</f>
        <v>1.33</v>
      </c>
      <c r="F54" s="22"/>
      <c r="H54" s="23"/>
    </row>
    <row r="55" spans="2:8" ht="9" customHeight="1">
      <c r="B55" s="24"/>
      <c r="D55" s="25"/>
      <c r="F55" s="22"/>
      <c r="H55" s="23"/>
    </row>
    <row r="56" spans="1:9" ht="12.75">
      <c r="A56" s="1" t="s">
        <v>57</v>
      </c>
      <c r="B56" s="42"/>
      <c r="F56" s="26"/>
      <c r="H56" s="27"/>
      <c r="I56" s="28"/>
    </row>
    <row r="57" spans="1:9" ht="12.75">
      <c r="A57" s="87" t="s">
        <v>98</v>
      </c>
      <c r="B57" s="87"/>
      <c r="C57" s="87"/>
      <c r="D57" s="87"/>
      <c r="F57" s="26"/>
      <c r="H57" s="27"/>
      <c r="I57" s="28"/>
    </row>
    <row r="58" spans="1:4" ht="12.75">
      <c r="A58" s="87"/>
      <c r="B58" s="87"/>
      <c r="C58" s="87"/>
      <c r="D58" s="87"/>
    </row>
    <row r="59" spans="1:4" ht="12.75">
      <c r="A59" s="87"/>
      <c r="B59" s="87"/>
      <c r="C59" s="87"/>
      <c r="D59" s="87"/>
    </row>
    <row r="62" ht="12.75">
      <c r="F62" s="79" t="s">
        <v>72</v>
      </c>
    </row>
    <row r="63" ht="12.75">
      <c r="D63" s="79"/>
    </row>
  </sheetData>
  <mergeCells count="1">
    <mergeCell ref="A57:D59"/>
  </mergeCells>
  <printOptions/>
  <pageMargins left="1.5" right="0.5" top="0.42" bottom="0.47" header="0.18" footer="0.2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codeName="Sheet2"/>
  <dimension ref="A2:Q56"/>
  <sheetViews>
    <sheetView zoomScaleSheetLayoutView="100" workbookViewId="0" topLeftCell="A1">
      <selection activeCell="A7" sqref="A7"/>
    </sheetView>
  </sheetViews>
  <sheetFormatPr defaultColWidth="9.140625" defaultRowHeight="12.75"/>
  <cols>
    <col min="1" max="1" width="33.28125" style="2" customWidth="1"/>
    <col min="2" max="2" width="12.57421875" style="2" customWidth="1"/>
    <col min="3" max="3" width="1.7109375" style="2" customWidth="1"/>
    <col min="4" max="4" width="12.57421875" style="3" bestFit="1" customWidth="1"/>
    <col min="5" max="5" width="2.00390625" style="2" customWidth="1"/>
    <col min="6" max="6" width="10.28125" style="3" bestFit="1" customWidth="1"/>
    <col min="7" max="7" width="2.00390625" style="2" customWidth="1"/>
    <col min="8" max="8" width="10.00390625" style="3" bestFit="1" customWidth="1"/>
    <col min="9" max="11" width="9.140625" style="2"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8" t="s">
        <v>61</v>
      </c>
      <c r="B2" s="8"/>
      <c r="C2" s="8"/>
      <c r="D2" s="8"/>
      <c r="E2" s="8"/>
      <c r="F2" s="8"/>
      <c r="G2" s="8"/>
      <c r="H2" s="8"/>
    </row>
    <row r="3" spans="1:8" ht="12.75">
      <c r="A3" s="12" t="s">
        <v>62</v>
      </c>
      <c r="B3" s="8"/>
      <c r="C3" s="8"/>
      <c r="D3" s="8"/>
      <c r="E3" s="8"/>
      <c r="F3" s="8"/>
      <c r="G3" s="8"/>
      <c r="H3" s="8"/>
    </row>
    <row r="5" ht="12.75">
      <c r="A5" s="13" t="s">
        <v>99</v>
      </c>
    </row>
    <row r="6" ht="12.75">
      <c r="A6" s="13" t="s">
        <v>136</v>
      </c>
    </row>
    <row r="7" spans="1:2" ht="12.75">
      <c r="A7" s="13" t="s">
        <v>30</v>
      </c>
      <c r="B7" s="3"/>
    </row>
    <row r="8" spans="1:2" ht="12.75">
      <c r="A8" s="13"/>
      <c r="B8" s="3"/>
    </row>
    <row r="9" spans="1:17" ht="12.75">
      <c r="A9" s="13"/>
      <c r="B9" s="90" t="s">
        <v>40</v>
      </c>
      <c r="C9" s="90"/>
      <c r="D9" s="90"/>
      <c r="F9" s="90" t="s">
        <v>55</v>
      </c>
      <c r="G9" s="90"/>
      <c r="H9" s="90"/>
      <c r="J9" s="53"/>
      <c r="K9" s="88"/>
      <c r="L9" s="88"/>
      <c r="M9" s="88"/>
      <c r="N9" s="34"/>
      <c r="O9" s="88"/>
      <c r="P9" s="88"/>
      <c r="Q9" s="88"/>
    </row>
    <row r="10" spans="2:17" ht="12.75">
      <c r="B10" s="3"/>
      <c r="C10" s="4"/>
      <c r="D10" s="4" t="s">
        <v>37</v>
      </c>
      <c r="E10" s="4"/>
      <c r="G10" s="4"/>
      <c r="H10" s="4" t="s">
        <v>37</v>
      </c>
      <c r="J10" s="34"/>
      <c r="K10" s="46"/>
      <c r="L10" s="47"/>
      <c r="M10" s="47"/>
      <c r="N10" s="47"/>
      <c r="O10" s="46"/>
      <c r="P10" s="47"/>
      <c r="Q10" s="47"/>
    </row>
    <row r="11" spans="2:17" ht="12.75">
      <c r="B11" s="4" t="s">
        <v>36</v>
      </c>
      <c r="C11" s="4"/>
      <c r="D11" s="4" t="s">
        <v>38</v>
      </c>
      <c r="E11" s="4"/>
      <c r="F11" s="4" t="s">
        <v>36</v>
      </c>
      <c r="G11" s="4"/>
      <c r="H11" s="4" t="s">
        <v>38</v>
      </c>
      <c r="J11" s="34"/>
      <c r="K11" s="47"/>
      <c r="L11" s="47"/>
      <c r="M11" s="47"/>
      <c r="N11" s="47"/>
      <c r="O11" s="47"/>
      <c r="P11" s="47"/>
      <c r="Q11" s="47"/>
    </row>
    <row r="12" spans="2:17" ht="12.75">
      <c r="B12" s="4" t="s">
        <v>1</v>
      </c>
      <c r="C12" s="4"/>
      <c r="D12" s="4" t="s">
        <v>1</v>
      </c>
      <c r="E12" s="4"/>
      <c r="F12" s="4" t="s">
        <v>3</v>
      </c>
      <c r="G12" s="4"/>
      <c r="H12" s="4" t="s">
        <v>1</v>
      </c>
      <c r="J12" s="34"/>
      <c r="K12" s="47"/>
      <c r="L12" s="47"/>
      <c r="M12" s="47"/>
      <c r="N12" s="47"/>
      <c r="O12" s="47"/>
      <c r="P12" s="47"/>
      <c r="Q12" s="47"/>
    </row>
    <row r="13" spans="2:17" ht="12.75">
      <c r="B13" s="4" t="s">
        <v>103</v>
      </c>
      <c r="C13" s="4"/>
      <c r="D13" s="4" t="s">
        <v>79</v>
      </c>
      <c r="E13" s="4"/>
      <c r="F13" s="4" t="s">
        <v>103</v>
      </c>
      <c r="G13" s="4"/>
      <c r="H13" s="4" t="s">
        <v>79</v>
      </c>
      <c r="J13" s="34"/>
      <c r="K13" s="47"/>
      <c r="L13" s="47"/>
      <c r="M13" s="47"/>
      <c r="N13" s="47"/>
      <c r="O13" s="47"/>
      <c r="P13" s="47"/>
      <c r="Q13" s="47"/>
    </row>
    <row r="14" spans="2:17" ht="12.75">
      <c r="B14" s="3" t="s">
        <v>2</v>
      </c>
      <c r="D14" s="3" t="s">
        <v>2</v>
      </c>
      <c r="F14" s="3" t="s">
        <v>2</v>
      </c>
      <c r="H14" s="3" t="s">
        <v>2</v>
      </c>
      <c r="J14" s="34"/>
      <c r="K14" s="46"/>
      <c r="L14" s="34"/>
      <c r="M14" s="46"/>
      <c r="N14" s="34"/>
      <c r="O14" s="46"/>
      <c r="P14" s="34"/>
      <c r="Q14" s="46"/>
    </row>
    <row r="15" spans="10:17" ht="12.75">
      <c r="J15" s="34"/>
      <c r="K15" s="34"/>
      <c r="L15" s="34"/>
      <c r="M15" s="46"/>
      <c r="N15" s="34"/>
      <c r="O15" s="46"/>
      <c r="P15" s="34"/>
      <c r="Q15" s="46"/>
    </row>
    <row r="16" spans="1:17" s="1" customFormat="1" ht="12.75">
      <c r="A16" s="2" t="s">
        <v>4</v>
      </c>
      <c r="B16" s="1">
        <f>21238</f>
        <v>21238</v>
      </c>
      <c r="D16" s="1">
        <f>23173</f>
        <v>23173</v>
      </c>
      <c r="F16" s="1">
        <f>81677</f>
        <v>81677</v>
      </c>
      <c r="H16" s="1">
        <f>78981</f>
        <v>78981</v>
      </c>
      <c r="I16" s="42"/>
      <c r="J16" s="9"/>
      <c r="K16" s="9"/>
      <c r="L16" s="9"/>
      <c r="M16" s="5"/>
      <c r="N16" s="9"/>
      <c r="O16" s="9"/>
      <c r="P16" s="9"/>
      <c r="Q16" s="5"/>
    </row>
    <row r="17" spans="9:17" s="1" customFormat="1" ht="12.75">
      <c r="I17" s="2"/>
      <c r="J17" s="9"/>
      <c r="K17" s="9"/>
      <c r="L17" s="9"/>
      <c r="M17" s="5"/>
      <c r="N17" s="9"/>
      <c r="O17" s="9"/>
      <c r="P17" s="9"/>
      <c r="Q17" s="5"/>
    </row>
    <row r="18" spans="1:17" s="1" customFormat="1" ht="12.75">
      <c r="A18" s="2" t="s">
        <v>22</v>
      </c>
      <c r="B18" s="1">
        <f>-17246</f>
        <v>-17246</v>
      </c>
      <c r="D18" s="1">
        <f>-17700</f>
        <v>-17700</v>
      </c>
      <c r="F18" s="1">
        <f>-57185-5838-551</f>
        <v>-63574</v>
      </c>
      <c r="H18" s="1">
        <f>-53865-5053-680</f>
        <v>-59598</v>
      </c>
      <c r="I18" s="2"/>
      <c r="J18" s="9"/>
      <c r="K18" s="9"/>
      <c r="L18" s="9"/>
      <c r="M18" s="5"/>
      <c r="N18" s="9"/>
      <c r="O18" s="9"/>
      <c r="P18" s="9"/>
      <c r="Q18" s="5"/>
    </row>
    <row r="19" spans="1:17" s="1" customFormat="1" ht="12.75">
      <c r="A19" s="2"/>
      <c r="I19" s="2"/>
      <c r="J19" s="9"/>
      <c r="K19" s="9"/>
      <c r="L19" s="9"/>
      <c r="M19" s="5"/>
      <c r="N19" s="9"/>
      <c r="O19" s="9"/>
      <c r="P19" s="9"/>
      <c r="Q19" s="5"/>
    </row>
    <row r="20" spans="1:17" s="1" customFormat="1" ht="12.75">
      <c r="A20" s="2" t="s">
        <v>21</v>
      </c>
      <c r="B20" s="1">
        <f>327</f>
        <v>327</v>
      </c>
      <c r="D20" s="1">
        <f>312</f>
        <v>312</v>
      </c>
      <c r="F20" s="1">
        <f>733</f>
        <v>733</v>
      </c>
      <c r="H20" s="1">
        <f>925</f>
        <v>925</v>
      </c>
      <c r="I20" s="2"/>
      <c r="J20" s="9"/>
      <c r="K20" s="9"/>
      <c r="L20" s="9"/>
      <c r="M20" s="5"/>
      <c r="N20" s="9"/>
      <c r="O20" s="9"/>
      <c r="P20" s="9"/>
      <c r="Q20" s="5"/>
    </row>
    <row r="21" spans="1:17" s="1" customFormat="1" ht="12.75">
      <c r="A21" s="2"/>
      <c r="B21" s="7"/>
      <c r="D21" s="7"/>
      <c r="F21" s="7"/>
      <c r="H21" s="7"/>
      <c r="I21" s="2"/>
      <c r="J21" s="5"/>
      <c r="K21" s="9"/>
      <c r="L21" s="9"/>
      <c r="M21" s="5"/>
      <c r="N21" s="9"/>
      <c r="O21" s="5"/>
      <c r="P21" s="9"/>
      <c r="Q21" s="5"/>
    </row>
    <row r="22" spans="1:17" s="1" customFormat="1" ht="12.75">
      <c r="A22" s="2" t="s">
        <v>20</v>
      </c>
      <c r="B22" s="6">
        <f>SUM(B16:B20)</f>
        <v>4319</v>
      </c>
      <c r="D22" s="6">
        <f>SUM(D16:D20)</f>
        <v>5785</v>
      </c>
      <c r="F22" s="6">
        <f>SUM(F16:F21)</f>
        <v>18836</v>
      </c>
      <c r="H22" s="6">
        <f>SUM(H16:H20)</f>
        <v>20308</v>
      </c>
      <c r="I22" s="2"/>
      <c r="J22" s="5"/>
      <c r="K22" s="9"/>
      <c r="L22" s="9"/>
      <c r="M22" s="5"/>
      <c r="N22" s="9"/>
      <c r="O22" s="5"/>
      <c r="P22" s="9"/>
      <c r="Q22" s="5"/>
    </row>
    <row r="23" spans="1:17" s="1" customFormat="1" ht="12.75">
      <c r="A23" s="2"/>
      <c r="I23" s="2"/>
      <c r="J23" s="9"/>
      <c r="K23" s="9"/>
      <c r="L23" s="9"/>
      <c r="M23" s="9"/>
      <c r="N23" s="9"/>
      <c r="O23" s="9"/>
      <c r="P23" s="9"/>
      <c r="Q23" s="9"/>
    </row>
    <row r="24" spans="1:17" s="1" customFormat="1" ht="12.75">
      <c r="A24" s="2" t="s">
        <v>19</v>
      </c>
      <c r="B24" s="6">
        <f>-10</f>
        <v>-10</v>
      </c>
      <c r="D24" s="6">
        <f>-13</f>
        <v>-13</v>
      </c>
      <c r="F24" s="6">
        <f>-49</f>
        <v>-49</v>
      </c>
      <c r="H24" s="6">
        <f>-51</f>
        <v>-51</v>
      </c>
      <c r="I24" s="2"/>
      <c r="J24" s="5"/>
      <c r="K24" s="9"/>
      <c r="L24" s="9"/>
      <c r="M24" s="5"/>
      <c r="N24" s="9"/>
      <c r="O24" s="5"/>
      <c r="P24" s="9"/>
      <c r="Q24" s="5"/>
    </row>
    <row r="25" spans="1:17" s="1" customFormat="1" ht="12.75">
      <c r="A25" s="2"/>
      <c r="B25" s="7"/>
      <c r="D25" s="7"/>
      <c r="F25" s="7"/>
      <c r="H25" s="7"/>
      <c r="I25" s="2"/>
      <c r="J25" s="5"/>
      <c r="K25" s="9"/>
      <c r="L25" s="9"/>
      <c r="M25" s="5"/>
      <c r="N25" s="9"/>
      <c r="O25" s="5"/>
      <c r="P25" s="9"/>
      <c r="Q25" s="5"/>
    </row>
    <row r="26" spans="1:17" s="1" customFormat="1" ht="12.75">
      <c r="A26" s="2" t="s">
        <v>18</v>
      </c>
      <c r="B26" s="6">
        <f>+B22+B24</f>
        <v>4309</v>
      </c>
      <c r="D26" s="6">
        <f>+D22+D24</f>
        <v>5772</v>
      </c>
      <c r="F26" s="6">
        <f>+F22+F24</f>
        <v>18787</v>
      </c>
      <c r="H26" s="6">
        <f>+H22+H24</f>
        <v>20257</v>
      </c>
      <c r="I26" s="2"/>
      <c r="J26" s="5"/>
      <c r="K26" s="9"/>
      <c r="L26" s="9"/>
      <c r="M26" s="5"/>
      <c r="N26" s="9"/>
      <c r="O26" s="5"/>
      <c r="P26" s="9"/>
      <c r="Q26" s="5"/>
    </row>
    <row r="27" spans="1:17" s="1" customFormat="1" ht="12.75">
      <c r="A27" s="2"/>
      <c r="B27" s="6"/>
      <c r="D27" s="6"/>
      <c r="F27" s="6"/>
      <c r="H27" s="6"/>
      <c r="I27" s="2"/>
      <c r="J27" s="5"/>
      <c r="K27" s="9"/>
      <c r="L27" s="9"/>
      <c r="M27" s="5"/>
      <c r="N27" s="9"/>
      <c r="O27" s="5"/>
      <c r="P27" s="9"/>
      <c r="Q27" s="5"/>
    </row>
    <row r="28" spans="1:17" s="1" customFormat="1" ht="12.75">
      <c r="A28" s="2" t="s">
        <v>5</v>
      </c>
      <c r="B28" s="6">
        <v>-174</v>
      </c>
      <c r="D28" s="6">
        <f>-1423</f>
        <v>-1423</v>
      </c>
      <c r="F28" s="6">
        <f>-3560</f>
        <v>-3560</v>
      </c>
      <c r="H28" s="6">
        <f>-5051</f>
        <v>-5051</v>
      </c>
      <c r="I28" s="2"/>
      <c r="J28" s="5"/>
      <c r="K28" s="9"/>
      <c r="L28" s="9"/>
      <c r="M28" s="5"/>
      <c r="N28" s="9"/>
      <c r="O28" s="5"/>
      <c r="P28" s="9"/>
      <c r="Q28" s="5"/>
    </row>
    <row r="29" spans="1:17" s="1" customFormat="1" ht="12.75">
      <c r="A29" s="2"/>
      <c r="B29" s="7"/>
      <c r="D29" s="7"/>
      <c r="F29" s="7"/>
      <c r="H29" s="7"/>
      <c r="I29" s="2"/>
      <c r="J29" s="5"/>
      <c r="K29" s="9"/>
      <c r="L29" s="9"/>
      <c r="M29" s="5"/>
      <c r="N29" s="9"/>
      <c r="O29" s="5"/>
      <c r="P29" s="9"/>
      <c r="Q29" s="5"/>
    </row>
    <row r="30" spans="1:17" s="1" customFormat="1" ht="12.75">
      <c r="A30" s="2" t="s">
        <v>59</v>
      </c>
      <c r="B30" s="43">
        <f>+B26+B28</f>
        <v>4135</v>
      </c>
      <c r="D30" s="43">
        <f>+D26+D28</f>
        <v>4349</v>
      </c>
      <c r="F30" s="43">
        <f>+F26+F28</f>
        <v>15227</v>
      </c>
      <c r="H30" s="43">
        <f>+H26+H28</f>
        <v>15206</v>
      </c>
      <c r="I30" s="2"/>
      <c r="J30" s="5"/>
      <c r="K30" s="9"/>
      <c r="L30" s="9"/>
      <c r="M30" s="5"/>
      <c r="N30" s="9"/>
      <c r="O30" s="5"/>
      <c r="P30" s="9"/>
      <c r="Q30" s="5"/>
    </row>
    <row r="31" spans="2:17" s="1" customFormat="1" ht="13.5" thickBot="1">
      <c r="B31" s="10"/>
      <c r="C31" s="9"/>
      <c r="D31" s="10"/>
      <c r="E31" s="9"/>
      <c r="F31" s="10"/>
      <c r="G31" s="9"/>
      <c r="H31" s="10"/>
      <c r="I31" s="2"/>
      <c r="J31" s="9"/>
      <c r="K31" s="9"/>
      <c r="L31" s="9"/>
      <c r="M31" s="5"/>
      <c r="N31" s="9"/>
      <c r="O31" s="9"/>
      <c r="P31" s="9"/>
      <c r="Q31" s="5"/>
    </row>
    <row r="32" spans="1:17" s="1" customFormat="1" ht="13.5" thickTop="1">
      <c r="A32" s="2"/>
      <c r="D32" s="6"/>
      <c r="H32" s="6"/>
      <c r="I32" s="2"/>
      <c r="J32" s="34"/>
      <c r="K32" s="9"/>
      <c r="L32" s="9"/>
      <c r="M32" s="5"/>
      <c r="N32" s="9"/>
      <c r="O32" s="5"/>
      <c r="P32" s="9"/>
      <c r="Q32" s="5"/>
    </row>
    <row r="33" spans="1:17" s="1" customFormat="1" ht="12.75" hidden="1">
      <c r="A33" s="2" t="s">
        <v>16</v>
      </c>
      <c r="B33" s="14">
        <v>0</v>
      </c>
      <c r="D33" s="7">
        <v>0</v>
      </c>
      <c r="F33" s="7">
        <v>0</v>
      </c>
      <c r="H33" s="7">
        <v>0</v>
      </c>
      <c r="I33" s="2"/>
      <c r="J33" s="34"/>
      <c r="K33" s="9"/>
      <c r="L33" s="9"/>
      <c r="M33" s="5"/>
      <c r="N33" s="9"/>
      <c r="O33" s="5"/>
      <c r="P33" s="9"/>
      <c r="Q33" s="5"/>
    </row>
    <row r="34" spans="1:17" s="1" customFormat="1" ht="12.75" hidden="1">
      <c r="A34" s="2"/>
      <c r="D34" s="6"/>
      <c r="F34" s="6"/>
      <c r="H34" s="6"/>
      <c r="I34" s="2"/>
      <c r="J34" s="34"/>
      <c r="K34" s="9"/>
      <c r="L34" s="9"/>
      <c r="M34" s="5"/>
      <c r="N34" s="9"/>
      <c r="O34" s="5"/>
      <c r="P34" s="9"/>
      <c r="Q34" s="5"/>
    </row>
    <row r="35" spans="1:17" s="1" customFormat="1" ht="13.5" hidden="1" thickBot="1">
      <c r="A35" s="2" t="s">
        <v>59</v>
      </c>
      <c r="B35" s="10">
        <f>SUM(B32:B33)</f>
        <v>0</v>
      </c>
      <c r="D35" s="10">
        <f>SUM(D30:D34)</f>
        <v>4349</v>
      </c>
      <c r="F35" s="10">
        <f>SUM(F32:F33)</f>
        <v>0</v>
      </c>
      <c r="H35" s="10">
        <f>SUM(H30:H34)</f>
        <v>15206</v>
      </c>
      <c r="I35" s="2"/>
      <c r="J35" s="34"/>
      <c r="K35" s="9"/>
      <c r="L35" s="9"/>
      <c r="M35" s="9"/>
      <c r="N35" s="9"/>
      <c r="O35" s="9"/>
      <c r="P35" s="9"/>
      <c r="Q35" s="9"/>
    </row>
    <row r="36" spans="1:17" s="1" customFormat="1" ht="12.75" hidden="1">
      <c r="A36" s="2"/>
      <c r="D36" s="6"/>
      <c r="F36" s="6"/>
      <c r="H36" s="6"/>
      <c r="I36" s="2"/>
      <c r="J36" s="34"/>
      <c r="K36" s="9"/>
      <c r="L36" s="9"/>
      <c r="M36" s="5"/>
      <c r="N36" s="9"/>
      <c r="O36" s="5"/>
      <c r="P36" s="9"/>
      <c r="Q36" s="5"/>
    </row>
    <row r="37" spans="4:17" s="1" customFormat="1" ht="12.75">
      <c r="D37" s="6"/>
      <c r="F37" s="6"/>
      <c r="H37" s="6"/>
      <c r="I37" s="2"/>
      <c r="J37" s="9"/>
      <c r="K37" s="9"/>
      <c r="L37" s="9"/>
      <c r="M37" s="5"/>
      <c r="N37" s="9"/>
      <c r="O37" s="5"/>
      <c r="P37" s="9"/>
      <c r="Q37" s="5"/>
    </row>
    <row r="38" spans="1:17" s="1" customFormat="1" ht="39" thickBot="1">
      <c r="A38" s="15" t="s">
        <v>67</v>
      </c>
      <c r="B38" s="44">
        <v>6.7</v>
      </c>
      <c r="D38" s="44">
        <v>7.15</v>
      </c>
      <c r="E38" s="49"/>
      <c r="F38" s="44">
        <v>24.94</v>
      </c>
      <c r="H38" s="44">
        <v>25.09</v>
      </c>
      <c r="I38" s="49"/>
      <c r="J38" s="50"/>
      <c r="K38" s="45"/>
      <c r="L38" s="9"/>
      <c r="M38" s="51"/>
      <c r="N38" s="9"/>
      <c r="O38" s="45"/>
      <c r="P38" s="9"/>
      <c r="Q38" s="51"/>
    </row>
    <row r="39" spans="1:17" s="1" customFormat="1" ht="13.5" thickTop="1">
      <c r="A39" s="2"/>
      <c r="B39" s="45"/>
      <c r="D39" s="45"/>
      <c r="F39" s="45"/>
      <c r="H39" s="45"/>
      <c r="J39" s="34"/>
      <c r="K39" s="45"/>
      <c r="L39" s="9"/>
      <c r="M39" s="5"/>
      <c r="N39" s="9"/>
      <c r="O39" s="45"/>
      <c r="P39" s="9"/>
      <c r="Q39" s="5"/>
    </row>
    <row r="40" spans="1:17" s="1" customFormat="1" ht="39" hidden="1" thickBot="1">
      <c r="A40" s="15" t="s">
        <v>56</v>
      </c>
      <c r="B40" s="44"/>
      <c r="D40" s="44" t="e">
        <f>#REF!</f>
        <v>#REF!</v>
      </c>
      <c r="F40" s="44"/>
      <c r="H40" s="44" t="e">
        <f>#REF!</f>
        <v>#REF!</v>
      </c>
      <c r="J40" s="50"/>
      <c r="K40" s="45"/>
      <c r="L40" s="9"/>
      <c r="M40" s="5"/>
      <c r="N40" s="9"/>
      <c r="O40" s="45"/>
      <c r="P40" s="9"/>
      <c r="Q40" s="5"/>
    </row>
    <row r="41" spans="1:17" s="1" customFormat="1" ht="12.75" hidden="1">
      <c r="A41" s="2"/>
      <c r="F41" s="6"/>
      <c r="J41" s="34"/>
      <c r="K41" s="9"/>
      <c r="L41" s="9"/>
      <c r="M41" s="5"/>
      <c r="N41" s="9"/>
      <c r="O41" s="5"/>
      <c r="P41" s="9"/>
      <c r="Q41" s="5"/>
    </row>
    <row r="42" spans="1:17" s="1" customFormat="1" ht="13.5" thickBot="1">
      <c r="A42" s="2" t="s">
        <v>17</v>
      </c>
      <c r="B42" s="44">
        <v>6.6</v>
      </c>
      <c r="D42" s="44">
        <v>7.03</v>
      </c>
      <c r="E42" s="49"/>
      <c r="F42" s="44">
        <v>24.43</v>
      </c>
      <c r="H42" s="44">
        <v>24.49</v>
      </c>
      <c r="I42" s="49"/>
      <c r="J42" s="34"/>
      <c r="K42" s="45"/>
      <c r="L42" s="9"/>
      <c r="M42" s="5"/>
      <c r="N42" s="9"/>
      <c r="O42" s="45"/>
      <c r="P42" s="9"/>
      <c r="Q42" s="5"/>
    </row>
    <row r="43" spans="4:8" s="1" customFormat="1" ht="13.5" thickTop="1">
      <c r="D43" s="6"/>
      <c r="F43" s="6"/>
      <c r="H43" s="6"/>
    </row>
    <row r="44" spans="1:8" s="1" customFormat="1" ht="12.75">
      <c r="A44" s="1" t="s">
        <v>53</v>
      </c>
      <c r="D44" s="6"/>
      <c r="F44" s="6"/>
      <c r="H44" s="6"/>
    </row>
    <row r="45" spans="1:8" s="1" customFormat="1" ht="12.75">
      <c r="A45" s="87" t="s">
        <v>100</v>
      </c>
      <c r="B45" s="87"/>
      <c r="C45" s="87"/>
      <c r="D45" s="87"/>
      <c r="E45" s="87"/>
      <c r="F45" s="87"/>
      <c r="G45" s="87"/>
      <c r="H45" s="87"/>
    </row>
    <row r="46" spans="1:8" ht="12.75">
      <c r="A46" s="87"/>
      <c r="B46" s="87"/>
      <c r="C46" s="87"/>
      <c r="D46" s="87"/>
      <c r="E46" s="87"/>
      <c r="F46" s="87"/>
      <c r="G46" s="87"/>
      <c r="H46" s="87"/>
    </row>
    <row r="47" spans="1:8" ht="12.75">
      <c r="A47" s="87"/>
      <c r="B47" s="87"/>
      <c r="C47" s="87"/>
      <c r="D47" s="87"/>
      <c r="E47" s="87"/>
      <c r="F47" s="87"/>
      <c r="G47" s="87"/>
      <c r="H47" s="87"/>
    </row>
    <row r="49" spans="1:8" ht="12.75">
      <c r="A49" s="89"/>
      <c r="B49" s="89"/>
      <c r="C49" s="89"/>
      <c r="D49" s="89"/>
      <c r="E49" s="89"/>
      <c r="F49" s="89"/>
      <c r="G49" s="89"/>
      <c r="H49" s="89"/>
    </row>
    <row r="50" spans="1:8" ht="12.75">
      <c r="A50" s="89"/>
      <c r="B50" s="89"/>
      <c r="C50" s="89"/>
      <c r="D50" s="89"/>
      <c r="E50" s="89"/>
      <c r="F50" s="89"/>
      <c r="G50" s="89"/>
      <c r="H50" s="89"/>
    </row>
    <row r="51" ht="12.75">
      <c r="I51" s="16"/>
    </row>
    <row r="52" ht="12.75">
      <c r="I52" s="16"/>
    </row>
    <row r="53" ht="12.75">
      <c r="I53" s="16"/>
    </row>
    <row r="54" ht="12.75">
      <c r="I54" s="16"/>
    </row>
    <row r="55" ht="12.75">
      <c r="I55" s="16"/>
    </row>
    <row r="56" ht="12.75">
      <c r="I56" s="16" t="s">
        <v>73</v>
      </c>
    </row>
  </sheetData>
  <mergeCells count="6">
    <mergeCell ref="K9:M9"/>
    <mergeCell ref="O9:Q9"/>
    <mergeCell ref="A45:H47"/>
    <mergeCell ref="A49:H50"/>
    <mergeCell ref="F9:H9"/>
    <mergeCell ref="B9:D9"/>
  </mergeCells>
  <printOptions/>
  <pageMargins left="1.5" right="0.5" top="0.28" bottom="0.5" header="0.17" footer="0.5"/>
  <pageSetup horizontalDpi="1200" verticalDpi="1200" orientation="portrait"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H66"/>
  <sheetViews>
    <sheetView workbookViewId="0" topLeftCell="A4">
      <selection activeCell="A56" sqref="A56"/>
    </sheetView>
  </sheetViews>
  <sheetFormatPr defaultColWidth="9.140625" defaultRowHeight="12.75"/>
  <cols>
    <col min="1" max="1" width="32.28125" style="2" customWidth="1"/>
    <col min="2" max="2" width="10.421875" style="1" customWidth="1"/>
    <col min="3" max="3" width="11.421875" style="1" customWidth="1"/>
    <col min="4" max="4" width="13.28125" style="1" customWidth="1"/>
    <col min="5" max="5" width="11.421875" style="1" customWidth="1"/>
    <col min="6" max="6" width="9.421875" style="1" customWidth="1"/>
    <col min="7" max="16384" width="9.140625" style="2" customWidth="1"/>
  </cols>
  <sheetData>
    <row r="2" ht="12.75">
      <c r="A2" s="8" t="str">
        <f>'IS'!A2</f>
        <v>ENG KAH CORPORATION BERHAD</v>
      </c>
    </row>
    <row r="3" ht="12.75">
      <c r="A3" s="8" t="str">
        <f>'IS'!A3</f>
        <v>Company No. 435649-H</v>
      </c>
    </row>
    <row r="5" ht="12.75">
      <c r="A5" s="13" t="s">
        <v>9</v>
      </c>
    </row>
    <row r="6" ht="12.75">
      <c r="A6" s="13" t="str">
        <f>'IS'!A6</f>
        <v>FOR THE FOURTH QUARTER ENDED 31 DECEMBER 2006</v>
      </c>
    </row>
    <row r="7" ht="12.75">
      <c r="A7" s="13" t="s">
        <v>30</v>
      </c>
    </row>
    <row r="8" ht="12.75">
      <c r="A8" s="13"/>
    </row>
    <row r="9" ht="12.75">
      <c r="E9" s="6"/>
    </row>
    <row r="10" spans="2:7" ht="12.75">
      <c r="B10" s="6" t="s">
        <v>10</v>
      </c>
      <c r="C10" s="6" t="s">
        <v>10</v>
      </c>
      <c r="D10" s="6" t="s">
        <v>85</v>
      </c>
      <c r="E10" s="6" t="s">
        <v>60</v>
      </c>
      <c r="F10" s="6" t="s">
        <v>12</v>
      </c>
      <c r="G10" s="3"/>
    </row>
    <row r="11" spans="2:7" ht="12.75">
      <c r="B11" s="6" t="s">
        <v>11</v>
      </c>
      <c r="C11" s="6" t="s">
        <v>39</v>
      </c>
      <c r="D11" s="6" t="s">
        <v>86</v>
      </c>
      <c r="E11" s="6" t="s">
        <v>64</v>
      </c>
      <c r="F11" s="6" t="s">
        <v>129</v>
      </c>
      <c r="G11" s="3"/>
    </row>
    <row r="12" spans="2:7" ht="12.75">
      <c r="B12" s="6" t="s">
        <v>2</v>
      </c>
      <c r="C12" s="6" t="s">
        <v>2</v>
      </c>
      <c r="D12" s="6" t="s">
        <v>2</v>
      </c>
      <c r="E12" s="6" t="s">
        <v>2</v>
      </c>
      <c r="F12" s="6" t="s">
        <v>2</v>
      </c>
      <c r="G12" s="3"/>
    </row>
    <row r="13" spans="2:7" ht="12.75">
      <c r="B13" s="6"/>
      <c r="C13" s="6"/>
      <c r="D13" s="6"/>
      <c r="E13" s="6"/>
      <c r="F13" s="6"/>
      <c r="G13" s="3"/>
    </row>
    <row r="14" spans="1:2" ht="12.75">
      <c r="A14" s="30"/>
      <c r="B14" s="6"/>
    </row>
    <row r="15" ht="12.75">
      <c r="A15" s="2" t="s">
        <v>122</v>
      </c>
    </row>
    <row r="16" ht="12.75">
      <c r="A16" s="54">
        <v>39082</v>
      </c>
    </row>
    <row r="18" spans="1:6" ht="12.75">
      <c r="A18" s="2" t="s">
        <v>80</v>
      </c>
      <c r="B18" s="21">
        <f>B55</f>
        <v>60836</v>
      </c>
      <c r="C18" s="21">
        <f>C55</f>
        <v>427</v>
      </c>
      <c r="D18" s="21">
        <f>D55</f>
        <v>2</v>
      </c>
      <c r="E18" s="21">
        <f>E55</f>
        <v>19545</v>
      </c>
      <c r="F18" s="1">
        <f>SUM(B18:E18)</f>
        <v>80810</v>
      </c>
    </row>
    <row r="19" ht="12.75">
      <c r="B19" s="21"/>
    </row>
    <row r="20" spans="1:6" ht="12.75">
      <c r="A20" s="2" t="s">
        <v>101</v>
      </c>
      <c r="B20" s="1">
        <v>398</v>
      </c>
      <c r="C20" s="1">
        <v>562</v>
      </c>
      <c r="D20" s="1">
        <v>0</v>
      </c>
      <c r="E20" s="1">
        <v>0</v>
      </c>
      <c r="F20" s="1">
        <f>+B20+C20</f>
        <v>960</v>
      </c>
    </row>
    <row r="21" ht="12.75">
      <c r="B21" s="21"/>
    </row>
    <row r="22" spans="1:6" ht="12.75">
      <c r="A22" s="2" t="s">
        <v>59</v>
      </c>
      <c r="B22" s="9">
        <v>0</v>
      </c>
      <c r="C22" s="9">
        <v>0</v>
      </c>
      <c r="D22" s="9">
        <v>0</v>
      </c>
      <c r="E22" s="9">
        <f>+'IS'!F30</f>
        <v>15227</v>
      </c>
      <c r="F22" s="9">
        <f>SUM(B22:E22)</f>
        <v>15227</v>
      </c>
    </row>
    <row r="24" spans="1:6" ht="12.75">
      <c r="A24" s="2" t="s">
        <v>90</v>
      </c>
      <c r="B24" s="1">
        <v>0</v>
      </c>
      <c r="C24" s="1">
        <v>0</v>
      </c>
      <c r="D24" s="1">
        <v>-2</v>
      </c>
      <c r="E24" s="1">
        <v>0</v>
      </c>
      <c r="F24" s="1">
        <f>+D24</f>
        <v>-2</v>
      </c>
    </row>
    <row r="26" spans="1:6" ht="12.75">
      <c r="A26" s="2" t="s">
        <v>87</v>
      </c>
      <c r="B26" s="1">
        <v>0</v>
      </c>
      <c r="C26" s="1">
        <v>0</v>
      </c>
      <c r="D26" s="1">
        <v>4</v>
      </c>
      <c r="E26" s="1">
        <v>0</v>
      </c>
      <c r="F26" s="1">
        <f>SUM(B26:E26)</f>
        <v>4</v>
      </c>
    </row>
    <row r="28" spans="1:6" ht="12.75">
      <c r="A28" s="2" t="s">
        <v>130</v>
      </c>
      <c r="B28" s="1">
        <v>0</v>
      </c>
      <c r="C28" s="1">
        <v>0</v>
      </c>
      <c r="D28" s="1">
        <v>0</v>
      </c>
      <c r="E28" s="1">
        <f>-10126</f>
        <v>-10126</v>
      </c>
      <c r="F28" s="1">
        <f>+E28</f>
        <v>-10126</v>
      </c>
    </row>
    <row r="30" spans="1:8" ht="13.5" thickBot="1">
      <c r="A30" s="2" t="s">
        <v>134</v>
      </c>
      <c r="B30" s="20">
        <f>SUM(B18:B29)</f>
        <v>61234</v>
      </c>
      <c r="C30" s="20">
        <f>SUM(C18:C29)</f>
        <v>989</v>
      </c>
      <c r="D30" s="20">
        <f>SUM(D18:D29)</f>
        <v>4</v>
      </c>
      <c r="E30" s="20">
        <f>SUM(E18:E29)</f>
        <v>24646</v>
      </c>
      <c r="F30" s="20">
        <f>SUM(F18:F29)</f>
        <v>86873</v>
      </c>
      <c r="H30" s="42">
        <f>F30-'BS'!B37</f>
        <v>0</v>
      </c>
    </row>
    <row r="31" ht="13.5" thickTop="1"/>
    <row r="33" spans="1:6" ht="12.75">
      <c r="A33" s="38" t="str">
        <f>A15</f>
        <v>12 months quarter ended</v>
      </c>
      <c r="B33" s="36"/>
      <c r="C33" s="36"/>
      <c r="D33" s="36"/>
      <c r="E33" s="36"/>
      <c r="F33" s="36"/>
    </row>
    <row r="34" spans="1:6" ht="12.75">
      <c r="A34" s="54">
        <v>38717</v>
      </c>
      <c r="B34" s="36"/>
      <c r="C34" s="36"/>
      <c r="D34" s="36"/>
      <c r="E34" s="36"/>
      <c r="F34" s="36"/>
    </row>
    <row r="35" spans="1:6" ht="12.75">
      <c r="A35" s="38"/>
      <c r="B35" s="36"/>
      <c r="C35" s="36"/>
      <c r="D35" s="36"/>
      <c r="E35" s="36"/>
      <c r="F35" s="36"/>
    </row>
    <row r="36" spans="1:6" ht="12.75">
      <c r="A36" s="38" t="s">
        <v>78</v>
      </c>
      <c r="B36" s="21">
        <v>40321</v>
      </c>
      <c r="C36" s="1">
        <v>5003</v>
      </c>
      <c r="D36" s="1">
        <v>3302</v>
      </c>
      <c r="E36" s="1">
        <v>26057</v>
      </c>
      <c r="F36" s="36">
        <f>SUM(B36:E36)</f>
        <v>74683</v>
      </c>
    </row>
    <row r="37" spans="1:6" ht="12.75">
      <c r="A37" s="38" t="s">
        <v>123</v>
      </c>
      <c r="B37" s="21"/>
      <c r="F37" s="36"/>
    </row>
    <row r="38" spans="1:6" ht="12.75">
      <c r="A38" s="38" t="s">
        <v>124</v>
      </c>
      <c r="B38" s="21">
        <v>0</v>
      </c>
      <c r="C38" s="1">
        <v>0</v>
      </c>
      <c r="D38" s="1">
        <v>2</v>
      </c>
      <c r="E38" s="1">
        <f>-2</f>
        <v>-2</v>
      </c>
      <c r="F38" s="36">
        <f>SUM(B38:E38)</f>
        <v>0</v>
      </c>
    </row>
    <row r="39" spans="1:6" ht="12.75">
      <c r="A39" s="38" t="s">
        <v>125</v>
      </c>
      <c r="B39" s="56">
        <v>0</v>
      </c>
      <c r="C39" s="57">
        <v>0</v>
      </c>
      <c r="D39" s="57">
        <f>-3108</f>
        <v>-3108</v>
      </c>
      <c r="E39" s="57">
        <f>3108</f>
        <v>3108</v>
      </c>
      <c r="F39" s="57">
        <f>SUM(B39:E39)</f>
        <v>0</v>
      </c>
    </row>
    <row r="40" spans="1:6" ht="5.25" customHeight="1">
      <c r="A40" s="38"/>
      <c r="B40" s="39"/>
      <c r="C40" s="36"/>
      <c r="D40" s="36"/>
      <c r="E40" s="36"/>
      <c r="F40" s="36"/>
    </row>
    <row r="41" spans="1:6" ht="12.75">
      <c r="A41" s="38" t="s">
        <v>126</v>
      </c>
      <c r="B41" s="39">
        <f>SUM(B36:B39)</f>
        <v>40321</v>
      </c>
      <c r="C41" s="39">
        <f>SUM(C36:C39)</f>
        <v>5003</v>
      </c>
      <c r="D41" s="39">
        <f>SUM(D36:D39)</f>
        <v>196</v>
      </c>
      <c r="E41" s="39">
        <f>SUM(E36:E39)</f>
        <v>29163</v>
      </c>
      <c r="F41" s="39">
        <f>SUM(F36:F39)</f>
        <v>74683</v>
      </c>
    </row>
    <row r="42" spans="1:6" ht="12.75">
      <c r="A42" s="38"/>
      <c r="B42" s="39"/>
      <c r="C42" s="36"/>
      <c r="D42" s="36"/>
      <c r="E42" s="36"/>
      <c r="F42" s="36"/>
    </row>
    <row r="43" spans="1:6" ht="12.75">
      <c r="A43" s="38" t="s">
        <v>101</v>
      </c>
      <c r="B43" s="21">
        <f>350</f>
        <v>350</v>
      </c>
      <c r="C43" s="1">
        <v>485</v>
      </c>
      <c r="D43" s="1">
        <v>0</v>
      </c>
      <c r="E43" s="1">
        <v>0</v>
      </c>
      <c r="F43" s="36">
        <f>SUM(B43:E43)</f>
        <v>835</v>
      </c>
    </row>
    <row r="44" spans="1:6" ht="12.75">
      <c r="A44" s="38"/>
      <c r="B44" s="36"/>
      <c r="C44" s="36"/>
      <c r="D44" s="36"/>
      <c r="E44" s="36"/>
      <c r="F44" s="36"/>
    </row>
    <row r="45" spans="1:6" ht="12.75">
      <c r="A45" s="38" t="s">
        <v>96</v>
      </c>
      <c r="B45" s="21">
        <v>20165</v>
      </c>
      <c r="C45" s="1">
        <v>-4906</v>
      </c>
      <c r="D45" s="1">
        <v>0</v>
      </c>
      <c r="E45" s="1">
        <v>-15259</v>
      </c>
      <c r="F45" s="36">
        <f>SUM(B45:E45)</f>
        <v>0</v>
      </c>
    </row>
    <row r="46" spans="1:6" ht="12.75">
      <c r="A46" s="38"/>
      <c r="B46" s="21"/>
      <c r="F46" s="36"/>
    </row>
    <row r="47" spans="1:6" ht="12.75">
      <c r="A47" s="38" t="s">
        <v>97</v>
      </c>
      <c r="B47" s="9">
        <v>0</v>
      </c>
      <c r="C47" s="1">
        <f>-155</f>
        <v>-155</v>
      </c>
      <c r="D47" s="1">
        <v>0</v>
      </c>
      <c r="E47" s="9">
        <v>0</v>
      </c>
      <c r="F47" s="36">
        <f>SUM(B47:E47)</f>
        <v>-155</v>
      </c>
    </row>
    <row r="48" spans="1:6" ht="12.75">
      <c r="A48" s="38"/>
      <c r="B48" s="36"/>
      <c r="C48" s="36"/>
      <c r="D48" s="36"/>
      <c r="E48" s="36"/>
      <c r="F48" s="36"/>
    </row>
    <row r="49" spans="1:6" ht="12.75">
      <c r="A49" s="38" t="s">
        <v>65</v>
      </c>
      <c r="B49" s="9">
        <v>0</v>
      </c>
      <c r="C49" s="9">
        <v>0</v>
      </c>
      <c r="D49" s="9">
        <f>-194</f>
        <v>-194</v>
      </c>
      <c r="E49" s="9">
        <f>'[1]IS'!F56</f>
        <v>0</v>
      </c>
      <c r="F49" s="37">
        <f>SUM(B49:E49)</f>
        <v>-194</v>
      </c>
    </row>
    <row r="50" spans="1:6" ht="12.75">
      <c r="A50" s="38"/>
      <c r="B50" s="37"/>
      <c r="C50" s="37"/>
      <c r="D50" s="37"/>
      <c r="E50" s="37"/>
      <c r="F50" s="37"/>
    </row>
    <row r="51" spans="1:6" ht="12.75">
      <c r="A51" s="38" t="s">
        <v>59</v>
      </c>
      <c r="B51" s="9">
        <v>0</v>
      </c>
      <c r="C51" s="9">
        <v>0</v>
      </c>
      <c r="D51" s="9">
        <v>0</v>
      </c>
      <c r="E51" s="9">
        <f>'IS'!H30</f>
        <v>15206</v>
      </c>
      <c r="F51" s="37">
        <f>SUM(B51:E51)</f>
        <v>15206</v>
      </c>
    </row>
    <row r="52" spans="1:6" ht="12.75">
      <c r="A52" s="38"/>
      <c r="B52" s="9"/>
      <c r="C52" s="9"/>
      <c r="D52" s="9"/>
      <c r="E52" s="9"/>
      <c r="F52" s="37"/>
    </row>
    <row r="53" spans="1:6" ht="12.75">
      <c r="A53" s="38" t="s">
        <v>130</v>
      </c>
      <c r="B53" s="9">
        <v>0</v>
      </c>
      <c r="C53" s="9">
        <v>0</v>
      </c>
      <c r="D53" s="9">
        <f>'[1]IS'!E58</f>
        <v>0</v>
      </c>
      <c r="E53" s="9">
        <f>-9565</f>
        <v>-9565</v>
      </c>
      <c r="F53" s="37">
        <f>SUM(B53:E53)</f>
        <v>-9565</v>
      </c>
    </row>
    <row r="54" spans="1:6" ht="12.75">
      <c r="A54" s="38"/>
      <c r="B54" s="37"/>
      <c r="C54" s="37"/>
      <c r="D54" s="37"/>
      <c r="E54" s="37"/>
      <c r="F54" s="37"/>
    </row>
    <row r="55" spans="1:6" ht="13.5" thickBot="1">
      <c r="A55" s="40" t="s">
        <v>135</v>
      </c>
      <c r="B55" s="41">
        <f>SUM(B41:B54)</f>
        <v>60836</v>
      </c>
      <c r="C55" s="41">
        <f>SUM(C41:C54)</f>
        <v>427</v>
      </c>
      <c r="D55" s="41">
        <f>SUM(D41:D54)</f>
        <v>2</v>
      </c>
      <c r="E55" s="41">
        <f>SUM(E41:E54)</f>
        <v>19545</v>
      </c>
      <c r="F55" s="41">
        <f>SUM(F41:F54)</f>
        <v>80810</v>
      </c>
    </row>
    <row r="56" ht="13.5" thickTop="1"/>
    <row r="58" ht="12.75">
      <c r="A58" s="1"/>
    </row>
    <row r="59" ht="12.75">
      <c r="A59" s="1" t="s">
        <v>57</v>
      </c>
    </row>
    <row r="60" spans="1:6" ht="12.75">
      <c r="A60" s="91" t="s">
        <v>82</v>
      </c>
      <c r="B60" s="91"/>
      <c r="C60" s="91"/>
      <c r="D60" s="91"/>
      <c r="E60" s="91"/>
      <c r="F60" s="91"/>
    </row>
    <row r="61" spans="1:6" ht="12.75">
      <c r="A61" s="91"/>
      <c r="B61" s="91"/>
      <c r="C61" s="91"/>
      <c r="D61" s="91"/>
      <c r="E61" s="91"/>
      <c r="F61" s="91"/>
    </row>
    <row r="62" ht="12.75">
      <c r="G62" s="31"/>
    </row>
    <row r="66" ht="12.75">
      <c r="F66" s="32" t="s">
        <v>74</v>
      </c>
    </row>
  </sheetData>
  <mergeCells count="1">
    <mergeCell ref="A60:F61"/>
  </mergeCells>
  <printOptions horizontalCentered="1"/>
  <pageMargins left="1.5" right="0.25" top="0.45" bottom="0.5" header="0.17" footer="0.5"/>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codeName="Sheet4"/>
  <dimension ref="A1:I60"/>
  <sheetViews>
    <sheetView tabSelected="1" workbookViewId="0" topLeftCell="A35">
      <selection activeCell="A63" sqref="A62:A63"/>
    </sheetView>
  </sheetViews>
  <sheetFormatPr defaultColWidth="9.140625" defaultRowHeight="12.75"/>
  <cols>
    <col min="1" max="1" width="42.00390625" style="2" customWidth="1"/>
    <col min="2" max="2" width="3.421875" style="2" customWidth="1"/>
    <col min="3" max="3" width="13.57421875" style="1" customWidth="1"/>
    <col min="4" max="4" width="1.7109375" style="2" customWidth="1"/>
    <col min="5" max="5" width="12.8515625" style="2" customWidth="1"/>
    <col min="6" max="7" width="9.140625" style="2" customWidth="1"/>
    <col min="8" max="8" width="19.57421875" style="2" customWidth="1"/>
    <col min="9" max="16384" width="9.140625" style="2" customWidth="1"/>
  </cols>
  <sheetData>
    <row r="1" spans="7:9" ht="12.75">
      <c r="G1" s="34"/>
      <c r="H1" s="34"/>
      <c r="I1" s="34"/>
    </row>
    <row r="2" spans="1:9" ht="12.75">
      <c r="A2" s="8" t="str">
        <f>'IS'!A2</f>
        <v>ENG KAH CORPORATION BERHAD</v>
      </c>
      <c r="G2" s="34"/>
      <c r="H2" s="34"/>
      <c r="I2" s="34"/>
    </row>
    <row r="3" spans="1:9" ht="12.75">
      <c r="A3" s="8" t="str">
        <f>'IS'!A3</f>
        <v>Company No. 435649-H</v>
      </c>
      <c r="G3" s="34"/>
      <c r="H3" s="34"/>
      <c r="I3" s="34"/>
    </row>
    <row r="4" spans="7:9" ht="12.75">
      <c r="G4" s="34"/>
      <c r="H4" s="34"/>
      <c r="I4" s="34"/>
    </row>
    <row r="5" spans="1:9" ht="12.75">
      <c r="A5" s="13" t="s">
        <v>13</v>
      </c>
      <c r="G5" s="34"/>
      <c r="H5" s="34"/>
      <c r="I5" s="34"/>
    </row>
    <row r="6" spans="1:9" ht="12.75">
      <c r="A6" s="13" t="str">
        <f>'IS'!A6</f>
        <v>FOR THE FOURTH QUARTER ENDED 31 DECEMBER 2006</v>
      </c>
      <c r="G6" s="34"/>
      <c r="H6" s="34"/>
      <c r="I6" s="34"/>
    </row>
    <row r="7" spans="1:9" ht="12.75">
      <c r="A7" s="13" t="s">
        <v>0</v>
      </c>
      <c r="C7" s="2"/>
      <c r="G7" s="34"/>
      <c r="H7" s="34"/>
      <c r="I7" s="34"/>
    </row>
    <row r="8" spans="1:9" ht="12.75">
      <c r="A8" s="13"/>
      <c r="C8" s="3"/>
      <c r="G8" s="34"/>
      <c r="H8" s="34"/>
      <c r="I8" s="34"/>
    </row>
    <row r="9" spans="3:9" ht="12.75">
      <c r="C9" s="3" t="s">
        <v>54</v>
      </c>
      <c r="E9" s="3" t="s">
        <v>54</v>
      </c>
      <c r="G9" s="34"/>
      <c r="H9" s="34"/>
      <c r="I9" s="34"/>
    </row>
    <row r="10" spans="3:9" ht="12.75">
      <c r="C10" s="4" t="s">
        <v>36</v>
      </c>
      <c r="E10" s="4" t="s">
        <v>37</v>
      </c>
      <c r="G10" s="34"/>
      <c r="H10" s="34"/>
      <c r="I10" s="34"/>
    </row>
    <row r="11" spans="3:9" ht="12.75">
      <c r="C11" s="4" t="s">
        <v>1</v>
      </c>
      <c r="E11" s="4" t="s">
        <v>1</v>
      </c>
      <c r="G11" s="34"/>
      <c r="H11" s="34"/>
      <c r="I11" s="34"/>
    </row>
    <row r="12" spans="3:9" ht="12.75">
      <c r="C12" s="4" t="s">
        <v>103</v>
      </c>
      <c r="E12" s="4" t="s">
        <v>79</v>
      </c>
      <c r="G12" s="34"/>
      <c r="H12" s="34"/>
      <c r="I12" s="34"/>
    </row>
    <row r="13" spans="3:9" ht="12.75">
      <c r="C13" s="3" t="s">
        <v>2</v>
      </c>
      <c r="E13" s="3" t="s">
        <v>2</v>
      </c>
      <c r="G13" s="34"/>
      <c r="H13" s="34"/>
      <c r="I13" s="34"/>
    </row>
    <row r="14" spans="1:9" ht="12.75">
      <c r="A14" s="13" t="s">
        <v>41</v>
      </c>
      <c r="E14" s="1"/>
      <c r="G14" s="34"/>
      <c r="H14" s="34"/>
      <c r="I14" s="9"/>
    </row>
    <row r="15" spans="1:9" ht="12.75">
      <c r="A15" s="2" t="s">
        <v>14</v>
      </c>
      <c r="C15" s="1">
        <f>'IS'!F26</f>
        <v>18787</v>
      </c>
      <c r="E15" s="1">
        <f>'IS'!H26</f>
        <v>20257</v>
      </c>
      <c r="G15" s="34"/>
      <c r="H15" s="34"/>
      <c r="I15" s="9"/>
    </row>
    <row r="16" spans="1:9" ht="12.75">
      <c r="A16" s="2" t="s">
        <v>42</v>
      </c>
      <c r="E16" s="1"/>
      <c r="G16" s="34"/>
      <c r="H16" s="34"/>
      <c r="I16" s="9"/>
    </row>
    <row r="17" spans="1:9" ht="12.75">
      <c r="A17" s="2" t="s">
        <v>43</v>
      </c>
      <c r="C17" s="1">
        <f>2813+32</f>
        <v>2845</v>
      </c>
      <c r="E17" s="1">
        <v>2109</v>
      </c>
      <c r="G17" s="34"/>
      <c r="H17" s="34"/>
      <c r="I17" s="9"/>
    </row>
    <row r="18" spans="1:9" ht="12.75">
      <c r="A18" s="2" t="s">
        <v>44</v>
      </c>
      <c r="C18" s="14">
        <f>-703</f>
        <v>-703</v>
      </c>
      <c r="E18" s="14">
        <f>-547</f>
        <v>-547</v>
      </c>
      <c r="G18" s="52"/>
      <c r="H18" s="34"/>
      <c r="I18" s="9"/>
    </row>
    <row r="19" spans="1:9" ht="12.75" hidden="1">
      <c r="A19" s="33" t="s">
        <v>52</v>
      </c>
      <c r="C19" s="14">
        <v>0</v>
      </c>
      <c r="E19" s="14">
        <v>0</v>
      </c>
      <c r="G19" s="34"/>
      <c r="H19" s="34"/>
      <c r="I19" s="9"/>
    </row>
    <row r="20" spans="1:9" ht="12.75">
      <c r="A20" s="2" t="s">
        <v>68</v>
      </c>
      <c r="C20" s="1">
        <f>SUM(C15:C19)</f>
        <v>20929</v>
      </c>
      <c r="E20" s="1">
        <f>SUM(E15:E19)</f>
        <v>21819</v>
      </c>
      <c r="G20" s="34"/>
      <c r="H20" s="34"/>
      <c r="I20" s="9"/>
    </row>
    <row r="21" spans="1:9" ht="12.75">
      <c r="A21" s="2" t="s">
        <v>26</v>
      </c>
      <c r="C21" s="1">
        <f>87</f>
        <v>87</v>
      </c>
      <c r="E21" s="1">
        <f>-500</f>
        <v>-500</v>
      </c>
      <c r="G21" s="34"/>
      <c r="H21" s="34"/>
      <c r="I21" s="9"/>
    </row>
    <row r="22" spans="1:9" ht="12.75">
      <c r="A22" s="2" t="s">
        <v>7</v>
      </c>
      <c r="C22" s="1">
        <f>-522</f>
        <v>-522</v>
      </c>
      <c r="E22" s="1">
        <f>-755</f>
        <v>-755</v>
      </c>
      <c r="G22" s="34"/>
      <c r="H22" s="34"/>
      <c r="I22" s="9"/>
    </row>
    <row r="23" spans="1:9" ht="12.75">
      <c r="A23" s="2" t="s">
        <v>8</v>
      </c>
      <c r="C23" s="14">
        <f>742</f>
        <v>742</v>
      </c>
      <c r="E23" s="14">
        <f>-852</f>
        <v>-852</v>
      </c>
      <c r="G23" s="34"/>
      <c r="H23" s="34"/>
      <c r="I23" s="9"/>
    </row>
    <row r="24" spans="1:9" ht="12.75">
      <c r="A24" s="2" t="s">
        <v>69</v>
      </c>
      <c r="C24" s="1">
        <f>SUM(C20:C23)</f>
        <v>21236</v>
      </c>
      <c r="E24" s="1">
        <f>SUM(E20:E23)</f>
        <v>19712</v>
      </c>
      <c r="G24" s="34"/>
      <c r="H24" s="34"/>
      <c r="I24" s="9"/>
    </row>
    <row r="25" spans="1:9" ht="12.75">
      <c r="A25" s="2" t="s">
        <v>45</v>
      </c>
      <c r="C25" s="1">
        <f>-49</f>
        <v>-49</v>
      </c>
      <c r="E25" s="1">
        <f>-51</f>
        <v>-51</v>
      </c>
      <c r="G25" s="34"/>
      <c r="H25" s="34"/>
      <c r="I25" s="9"/>
    </row>
    <row r="26" spans="1:9" ht="12.75">
      <c r="A26" s="2" t="s">
        <v>131</v>
      </c>
      <c r="C26" s="14">
        <f>-4888</f>
        <v>-4888</v>
      </c>
      <c r="E26" s="14">
        <f>-4233</f>
        <v>-4233</v>
      </c>
      <c r="G26" s="34"/>
      <c r="H26" s="34"/>
      <c r="I26" s="9"/>
    </row>
    <row r="27" spans="1:9" ht="12.75">
      <c r="A27" s="2" t="s">
        <v>70</v>
      </c>
      <c r="C27" s="1">
        <f>SUM(C24:C26)</f>
        <v>16299</v>
      </c>
      <c r="E27" s="1">
        <f>SUM(E24:E26)</f>
        <v>15428</v>
      </c>
      <c r="G27" s="34"/>
      <c r="H27" s="34"/>
      <c r="I27" s="9"/>
    </row>
    <row r="28" spans="6:9" ht="12.75">
      <c r="F28" s="1"/>
      <c r="G28" s="53"/>
      <c r="H28" s="34"/>
      <c r="I28" s="9"/>
    </row>
    <row r="29" spans="1:9" ht="12.75">
      <c r="A29" s="13" t="s">
        <v>46</v>
      </c>
      <c r="E29" s="1"/>
      <c r="F29" s="1"/>
      <c r="G29" s="34"/>
      <c r="H29" s="34"/>
      <c r="I29" s="9"/>
    </row>
    <row r="30" spans="1:9" ht="12.75">
      <c r="A30" s="2" t="s">
        <v>102</v>
      </c>
      <c r="C30" s="18">
        <v>538</v>
      </c>
      <c r="D30" s="34"/>
      <c r="E30" s="18">
        <f>-24</f>
        <v>-24</v>
      </c>
      <c r="F30" s="1"/>
      <c r="G30" s="34"/>
      <c r="H30" s="34"/>
      <c r="I30" s="9"/>
    </row>
    <row r="31" spans="1:9" ht="12.75">
      <c r="A31" s="2" t="s">
        <v>66</v>
      </c>
      <c r="C31" s="19">
        <f>687</f>
        <v>687</v>
      </c>
      <c r="D31" s="34"/>
      <c r="E31" s="19">
        <f>598</f>
        <v>598</v>
      </c>
      <c r="F31" s="1"/>
      <c r="G31" s="34"/>
      <c r="H31" s="34"/>
      <c r="I31" s="9"/>
    </row>
    <row r="32" spans="1:9" ht="12.75">
      <c r="A32" s="2" t="s">
        <v>91</v>
      </c>
      <c r="C32" s="19">
        <v>-500</v>
      </c>
      <c r="D32" s="34"/>
      <c r="E32" s="55">
        <f>-200</f>
        <v>-200</v>
      </c>
      <c r="F32" s="1"/>
      <c r="G32" s="34"/>
      <c r="H32" s="34"/>
      <c r="I32" s="9"/>
    </row>
    <row r="33" spans="1:9" ht="12.75">
      <c r="A33" s="2" t="s">
        <v>92</v>
      </c>
      <c r="C33" s="19">
        <f>716</f>
        <v>716</v>
      </c>
      <c r="D33" s="34"/>
      <c r="E33" s="55" t="s">
        <v>93</v>
      </c>
      <c r="F33" s="1"/>
      <c r="G33" s="34"/>
      <c r="H33" s="34"/>
      <c r="I33" s="9"/>
    </row>
    <row r="34" spans="1:9" ht="12.75">
      <c r="A34" s="2" t="s">
        <v>94</v>
      </c>
      <c r="C34" s="19">
        <v>1</v>
      </c>
      <c r="D34" s="34"/>
      <c r="E34" s="55" t="s">
        <v>93</v>
      </c>
      <c r="F34" s="1"/>
      <c r="G34" s="34"/>
      <c r="H34" s="34"/>
      <c r="I34" s="9"/>
    </row>
    <row r="35" spans="1:9" ht="12.75">
      <c r="A35" s="2" t="s">
        <v>15</v>
      </c>
      <c r="C35" s="35">
        <f>-4922</f>
        <v>-4922</v>
      </c>
      <c r="D35" s="34"/>
      <c r="E35" s="35">
        <f>-5997</f>
        <v>-5997</v>
      </c>
      <c r="F35" s="1"/>
      <c r="G35" s="34"/>
      <c r="H35" s="34"/>
      <c r="I35" s="9"/>
    </row>
    <row r="36" spans="1:9" ht="12.75">
      <c r="A36" s="2" t="s">
        <v>71</v>
      </c>
      <c r="C36" s="9">
        <f>SUM(C30:C35)</f>
        <v>-3480</v>
      </c>
      <c r="D36" s="34"/>
      <c r="E36" s="9">
        <f>SUM(E30:E35)</f>
        <v>-5623</v>
      </c>
      <c r="F36" s="1"/>
      <c r="G36" s="34"/>
      <c r="H36" s="34"/>
      <c r="I36" s="9"/>
    </row>
    <row r="37" spans="5:9" ht="12.75">
      <c r="E37" s="1"/>
      <c r="F37" s="1"/>
      <c r="G37" s="53"/>
      <c r="H37" s="34"/>
      <c r="I37" s="9"/>
    </row>
    <row r="38" spans="1:9" ht="12.75">
      <c r="A38" s="13" t="s">
        <v>47</v>
      </c>
      <c r="C38" s="9"/>
      <c r="E38" s="9"/>
      <c r="F38" s="1"/>
      <c r="G38" s="34"/>
      <c r="H38" s="34"/>
      <c r="I38" s="9"/>
    </row>
    <row r="39" spans="1:9" ht="12.75">
      <c r="A39" s="2" t="s">
        <v>132</v>
      </c>
      <c r="C39" s="18">
        <f>-8741</f>
        <v>-8741</v>
      </c>
      <c r="E39" s="18">
        <f>-9565</f>
        <v>-9565</v>
      </c>
      <c r="F39" s="1"/>
      <c r="G39" s="34"/>
      <c r="H39" s="34"/>
      <c r="I39" s="9"/>
    </row>
    <row r="40" spans="1:9" ht="12.75">
      <c r="A40" s="2" t="s">
        <v>77</v>
      </c>
      <c r="C40" s="19">
        <f>-247</f>
        <v>-247</v>
      </c>
      <c r="D40" s="34"/>
      <c r="E40" s="19">
        <f>-257</f>
        <v>-257</v>
      </c>
      <c r="F40" s="1"/>
      <c r="G40" s="34"/>
      <c r="H40" s="34"/>
      <c r="I40" s="9"/>
    </row>
    <row r="41" spans="1:9" ht="12.75">
      <c r="A41" s="2" t="s">
        <v>89</v>
      </c>
      <c r="C41" s="19">
        <v>0</v>
      </c>
      <c r="D41" s="34"/>
      <c r="E41" s="19">
        <f>-155</f>
        <v>-155</v>
      </c>
      <c r="F41" s="1"/>
      <c r="G41" s="34"/>
      <c r="H41" s="34"/>
      <c r="I41" s="9"/>
    </row>
    <row r="42" spans="1:9" ht="12.75">
      <c r="A42" s="2" t="s">
        <v>76</v>
      </c>
      <c r="C42" s="35">
        <f>960</f>
        <v>960</v>
      </c>
      <c r="D42" s="34"/>
      <c r="E42" s="35">
        <f>835</f>
        <v>835</v>
      </c>
      <c r="F42" s="1"/>
      <c r="G42" s="34"/>
      <c r="H42" s="34"/>
      <c r="I42" s="9"/>
    </row>
    <row r="43" spans="1:9" ht="12.75" hidden="1">
      <c r="A43" s="2" t="s">
        <v>48</v>
      </c>
      <c r="C43" s="35">
        <v>0</v>
      </c>
      <c r="E43" s="35">
        <v>0</v>
      </c>
      <c r="F43" s="1"/>
      <c r="G43" s="34"/>
      <c r="H43" s="34"/>
      <c r="I43" s="9"/>
    </row>
    <row r="44" spans="1:9" ht="12.75">
      <c r="A44" s="2" t="s">
        <v>83</v>
      </c>
      <c r="C44" s="11">
        <f>SUM(C39:C43)</f>
        <v>-8028</v>
      </c>
      <c r="E44" s="11">
        <f>SUM(E39:E43)</f>
        <v>-9142</v>
      </c>
      <c r="F44" s="1"/>
      <c r="G44" s="34"/>
      <c r="H44" s="34"/>
      <c r="I44" s="9"/>
    </row>
    <row r="45" spans="3:9" ht="12.75">
      <c r="C45" s="9"/>
      <c r="D45" s="34"/>
      <c r="E45" s="9"/>
      <c r="F45" s="1"/>
      <c r="G45" s="34"/>
      <c r="H45" s="34"/>
      <c r="I45" s="9"/>
    </row>
    <row r="46" spans="1:9" ht="12.75">
      <c r="A46" s="2" t="s">
        <v>95</v>
      </c>
      <c r="C46" s="14">
        <v>2</v>
      </c>
      <c r="E46" s="7" t="s">
        <v>93</v>
      </c>
      <c r="F46" s="1"/>
      <c r="G46" s="34"/>
      <c r="H46" s="34"/>
      <c r="I46" s="9"/>
    </row>
    <row r="47" spans="5:9" ht="12.75">
      <c r="E47" s="1"/>
      <c r="F47" s="1"/>
      <c r="G47" s="34"/>
      <c r="H47" s="34"/>
      <c r="I47" s="9"/>
    </row>
    <row r="48" spans="1:9" ht="12.75">
      <c r="A48" s="2" t="s">
        <v>133</v>
      </c>
      <c r="C48" s="1">
        <f>C27+C36+C44+C46</f>
        <v>4793</v>
      </c>
      <c r="E48" s="1">
        <f>E27+E36+E44</f>
        <v>663</v>
      </c>
      <c r="F48" s="1"/>
      <c r="G48" s="34"/>
      <c r="H48" s="34"/>
      <c r="I48" s="48"/>
    </row>
    <row r="49" spans="5:9" ht="12.75">
      <c r="E49" s="1"/>
      <c r="F49" s="1"/>
      <c r="G49" s="34"/>
      <c r="H49" s="34"/>
      <c r="I49" s="48"/>
    </row>
    <row r="50" spans="1:9" ht="12.75">
      <c r="A50" s="2" t="s">
        <v>49</v>
      </c>
      <c r="C50" s="21">
        <v>24101</v>
      </c>
      <c r="E50" s="21">
        <v>23439</v>
      </c>
      <c r="F50" s="1"/>
      <c r="G50" s="34"/>
      <c r="H50" s="34"/>
      <c r="I50" s="9"/>
    </row>
    <row r="51" spans="3:9" ht="12.75">
      <c r="C51" s="21"/>
      <c r="E51" s="1"/>
      <c r="F51" s="1"/>
      <c r="I51" s="1"/>
    </row>
    <row r="52" spans="1:9" ht="13.5" thickBot="1">
      <c r="A52" s="2" t="s">
        <v>50</v>
      </c>
      <c r="C52" s="20">
        <f>SUM(C47:C50)</f>
        <v>28894</v>
      </c>
      <c r="E52" s="20">
        <f>SUM(E47:E50)</f>
        <v>24102</v>
      </c>
      <c r="F52" s="1"/>
      <c r="G52" s="42"/>
      <c r="H52" s="42"/>
      <c r="I52" s="1"/>
    </row>
    <row r="53" ht="13.5" thickTop="1">
      <c r="F53" s="1"/>
    </row>
    <row r="54" ht="13.5" customHeight="1">
      <c r="A54" s="1" t="s">
        <v>57</v>
      </c>
    </row>
    <row r="55" spans="1:8" ht="12.75">
      <c r="A55" s="92" t="s">
        <v>81</v>
      </c>
      <c r="B55" s="92"/>
      <c r="C55" s="92"/>
      <c r="D55" s="92"/>
      <c r="E55" s="92"/>
      <c r="F55" s="3"/>
      <c r="H55" s="3"/>
    </row>
    <row r="56" spans="1:8" ht="12.75">
      <c r="A56" s="92"/>
      <c r="B56" s="92"/>
      <c r="C56" s="92"/>
      <c r="D56" s="92"/>
      <c r="E56" s="92"/>
      <c r="F56" s="3"/>
      <c r="H56" s="3"/>
    </row>
    <row r="57" spans="1:8" ht="12.75">
      <c r="A57" s="92"/>
      <c r="B57" s="92"/>
      <c r="C57" s="92"/>
      <c r="D57" s="92"/>
      <c r="E57" s="92"/>
      <c r="F57" s="3"/>
      <c r="H57" s="3"/>
    </row>
    <row r="58" spans="3:8" ht="12.75">
      <c r="C58" s="2"/>
      <c r="D58" s="3"/>
      <c r="F58" s="3"/>
      <c r="H58" s="3"/>
    </row>
    <row r="59" spans="3:8" ht="12.75">
      <c r="C59" s="2"/>
      <c r="D59" s="3"/>
      <c r="F59" s="3"/>
      <c r="H59" s="3"/>
    </row>
    <row r="60" ht="12.75">
      <c r="F60" s="29" t="s">
        <v>75</v>
      </c>
    </row>
  </sheetData>
  <mergeCells count="1">
    <mergeCell ref="A55:E57"/>
  </mergeCells>
  <printOptions/>
  <pageMargins left="1.5" right="0.5" top="0.5" bottom="0.5" header="0.2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Dec 2006</dc:title>
  <dc:subject/>
  <dc:creator>ENG KAH CORPORATION BERHAD</dc:creator>
  <cp:keywords/>
  <dc:description/>
  <cp:lastModifiedBy>enet</cp:lastModifiedBy>
  <cp:lastPrinted>2007-02-26T06:27:27Z</cp:lastPrinted>
  <dcterms:created xsi:type="dcterms:W3CDTF">2003-11-01T13:04:36Z</dcterms:created>
  <dcterms:modified xsi:type="dcterms:W3CDTF">2007-02-26T06:27:44Z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ID">
    <vt:i4>-40658460</vt:i4>
  </property>
  <property fmtid="{D5CDD505-2E9C-101B-9397-08002B2CF9AE}" pid="4" name="_EmailSubject">
    <vt:lpwstr>2nd Quarter 2006 Announcement of Financial Results to Bursa Malaysia</vt:lpwstr>
  </property>
  <property fmtid="{D5CDD505-2E9C-101B-9397-08002B2CF9AE}" pid="5" name="_AuthorEmail">
    <vt:lpwstr>ncn@jblau.com.my</vt:lpwstr>
  </property>
  <property fmtid="{D5CDD505-2E9C-101B-9397-08002B2CF9AE}" pid="6" name="_AuthorEmailDisplayName">
    <vt:lpwstr>Ng Chin Nam</vt:lpwstr>
  </property>
  <property fmtid="{D5CDD505-2E9C-101B-9397-08002B2CF9AE}" pid="7" name="_PreviousAdHocReviewCycleID">
    <vt:i4>807498164</vt:i4>
  </property>
  <property fmtid="{D5CDD505-2E9C-101B-9397-08002B2CF9AE}" pid="8" name="_ReviewingToolsShownOnce">
    <vt:lpwstr/>
  </property>
</Properties>
</file>